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4000"/>
  </bookViews>
  <sheets>
    <sheet name="Budget vs actual" sheetId="1" r:id="rId1"/>
    <sheet name="Budget vs actual value" sheetId="2" r:id="rId2"/>
    <sheet name="Budget vs actual comment" sheetId="3" r:id="rId3"/>
    <sheet name="Periods" sheetId="4" r:id="rId4"/>
    <sheet name="General ledger" sheetId="5" r:id="rId5"/>
    <sheet name="subsidiaries" sheetId="6" r:id="rId6"/>
    <sheet name="departments" sheetId="7" r:id="rId7"/>
    <sheet name="Lines" sheetId="8" r:id="rId8"/>
    <sheet name="Versions" sheetId="9" r:id="rId9"/>
    <sheet name="Rules" sheetId="10" r:id="rId10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;(#,##0);&quot;-&quot;"/>
    <numFmt numFmtId="165" formatCode="#,##0.00;(#,##0.00);&quot;-&quot;"/>
    <numFmt numFmtId="166" formatCode="0.0%"/>
    <numFmt numFmtId="167" formatCode="yyyy-mm-dd"/>
  </numFmts>
  <fonts count="4">
    <font>
      <sz val="11"/>
      <name val="Calibri"/>
    </font>
    <font>
      <b/>
      <sz val="11"/>
      <name val="Calibri"/>
    </font>
    <font>
      <sz val="11"/>
      <color rgb="FF1F4FD1"/>
      <name val="Calibri"/>
    </font>
    <font>
      <sz val="11"/>
      <color rgb="FF7A7A76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165" fontId="2" fillId="0" borderId="0" xfId="0" applyNumberFormat="1" applyFont="1"/>
    <xf numFmtId="165" fontId="3" fillId="0" borderId="0" xfId="0" applyNumberFormat="1" applyFont="1"/>
    <xf numFmtId="166" fontId="0" fillId="0" borderId="0" xfId="0" applyNumberFormat="1"/>
    <xf numFmtId="166" fontId="1" fillId="0" borderId="0" xfId="0" applyNumberFormat="1" applyFont="1"/>
    <xf numFmtId="166" fontId="2" fillId="0" borderId="0" xfId="0" applyNumberFormat="1" applyFont="1"/>
    <xf numFmtId="166" fontId="3" fillId="0" borderId="0" xfId="0" applyNumberFormat="1" applyFont="1"/>
    <xf numFmtId="167" fontId="0" fillId="0" borderId="0" xfId="0" applyNumberFormat="1"/>
    <xf numFmtId="167" fontId="1" fillId="0" borderId="0" xfId="0" applyNumberFormat="1" applyFont="1"/>
    <xf numFmtId="167" fontId="2" fillId="0" borderId="0" xfId="0" applyNumberFormat="1" applyFont="1"/>
    <xf numFmtId="167" fontId="3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US sales net: actual vs budget by month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'Budget vs actual'!$A$42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'Budget vs actual'!$B$41:$D$41</c:f>
            </c:strRef>
          </c:cat>
          <c:val>
            <c:numRef>
              <c:f>'Budget vs actual'!$B$42:$D$42</c:f>
            </c:numRef>
          </c:val>
        </c:ser>
        <c:ser>
          <c:idx val="1"/>
          <c:order val="1"/>
          <c:tx>
            <c:strRef>
              <c:f>'Budget vs actual'!$A$43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'Budget vs actual'!$B$41:$D$41</c:f>
            </c:strRef>
          </c:cat>
          <c:val>
            <c:numRef>
              <c:f>'Budget vs actual'!$B$43:$D$43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Sales net variance by month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'Budget vs actual'!$A$64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'Budget vs actual'!$B$63:$D$63</c:f>
            </c:strRef>
          </c:cat>
          <c:val>
            <c:numRef>
              <c:f>'Budget vs actual'!$B$64:$D$64</c:f>
            </c:numRef>
          </c:val>
        </c:ser>
        <c:ser>
          <c:idx val="1"/>
          <c:order val="1"/>
          <c:tx>
            <c:strRef>
              <c:f>'Budget vs actual'!$A$65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'Budget vs actual'!$B$63:$D$63</c:f>
            </c:strRef>
          </c:cat>
          <c:val>
            <c:numRef>
              <c:f>'Budget vs actual'!$B$65:$D$65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44</xdr:row>
      <xdr:rowOff>0</xdr:rowOff>
    </xdr:from>
    <xdr:to>
      <xdr:col>9</xdr:col>
      <xdr:colOff>0</xdr:colOff>
      <xdr:row>60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66</xdr:row>
      <xdr:rowOff>0</xdr:rowOff>
    </xdr:from>
    <xdr:to>
      <xdr:col>9</xdr:col>
      <xdr:colOff>0</xdr:colOff>
      <xdr:row>82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8" customWidth="1"/>
    <col min="3" max="3" width="18" customWidth="1"/>
    <col min="4" max="4" width="12" customWidth="1"/>
    <col min="5" max="5" width="12" customWidth="1"/>
    <col min="6" max="6" width="12" customWidth="1"/>
    <col min="7" max="7" width="12" customWidth="1"/>
  </cols>
  <sheetData>
    <row r="1">
      <c r="A1" s="1" t="inlineStr">
        <is>
          <t xml:space="preserve">US sales revenue, March (actual)</t>
        </is>
      </c>
    </row>
    <row r="2">
      <c r="A2" s="1" t="inlineStr">
        <is>
          <t xml:space="preserve">line</t>
        </is>
      </c>
      <c r="B2" s="1" t="inlineStr">
        <is>
          <t xml:space="preserve">Mar-26</t>
        </is>
      </c>
    </row>
    <row r="3">
      <c r="A3" s="0" t="inlineStr">
        <is>
          <t xml:space="preserve">revenue</t>
        </is>
      </c>
      <c r="B3" s="4">
        <f>'Budget vs actual value'!G2</f>
        <v>457920</v>
      </c>
    </row>
    <row r="5">
      <c r="A5" s="1" t="inlineStr">
        <is>
          <t xml:space="preserve">US sales revenue variance, March</t>
        </is>
      </c>
    </row>
    <row r="6">
      <c r="A6" s="1" t="inlineStr">
        <is>
          <t xml:space="preserve">line</t>
        </is>
      </c>
      <c r="B6" s="1" t="inlineStr">
        <is>
          <t xml:space="preserve">Mar-26</t>
        </is>
      </c>
    </row>
    <row r="7">
      <c r="A7" s="0" t="inlineStr">
        <is>
          <t xml:space="preserve">revenue</t>
        </is>
      </c>
      <c r="B7" s="4">
        <f>'Budget vs actual value'!G4</f>
        <v>-31680</v>
      </c>
    </row>
    <row r="9">
      <c r="A9" s="1" t="inlineStr">
        <is>
          <t xml:space="preserve">US sales net variance, March</t>
        </is>
      </c>
    </row>
    <row r="10">
      <c r="A10" s="1" t="inlineStr">
        <is>
          <t xml:space="preserve">line</t>
        </is>
      </c>
      <c r="B10" s="1" t="inlineStr">
        <is>
          <t xml:space="preserve">Mar-26</t>
        </is>
      </c>
    </row>
    <row r="11">
      <c r="A11" s="0" t="inlineStr">
        <is>
          <t xml:space="preserve">Net</t>
        </is>
      </c>
      <c r="B11" s="4">
        <f>'Budget vs actual value'!G68</f>
        <v>-47828</v>
      </c>
    </row>
    <row r="13">
      <c r="A13" s="1" t="inlineStr">
        <is>
          <t xml:space="preserve">US sales net variance %, March</t>
        </is>
      </c>
    </row>
    <row r="14">
      <c r="A14" s="1" t="inlineStr">
        <is>
          <t xml:space="preserve">line</t>
        </is>
      </c>
      <c r="B14" s="1" t="inlineStr">
        <is>
          <t xml:space="preserve">Mar-26</t>
        </is>
      </c>
    </row>
    <row r="15">
      <c r="A15" s="0" t="inlineStr">
        <is>
          <t xml:space="preserve">Net</t>
        </is>
      </c>
      <c r="B15" s="12">
        <f>'Budget vs actual value'!G69</f>
        <v>-0.18431680848440005</v>
      </c>
    </row>
    <row r="17">
      <c r="A17" s="1" t="inlineStr">
        <is>
          <t xml:space="preserve">March: actual, budget, variance and commentary (commentary editable)</t>
        </is>
      </c>
      <c r="B17" s="3" t="inlineStr">
        <is>
          <t xml:space="preserve">Inputs: edit the blue cells on the 'Budget vs actual value' sheet; this table follows them.</t>
        </is>
      </c>
    </row>
    <row r="18">
      <c r="A18" s="1" t="inlineStr">
        <is>
          <t xml:space="preserve">subsidiary</t>
        </is>
      </c>
      <c r="B18" s="1" t="inlineStr">
        <is>
          <t xml:space="preserve">department</t>
        </is>
      </c>
      <c r="C18" s="1" t="inlineStr">
        <is>
          <t xml:space="preserve">line</t>
        </is>
      </c>
      <c r="D18" s="1" t="inlineStr">
        <is>
          <t xml:space="preserve">actual</t>
        </is>
      </c>
      <c r="E18" s="1" t="inlineStr">
        <is>
          <t xml:space="preserve">budget</t>
        </is>
      </c>
      <c r="F18" s="1" t="inlineStr">
        <is>
          <t xml:space="preserve">variance</t>
        </is>
      </c>
      <c r="G18" s="1" t="inlineStr">
        <is>
          <t xml:space="preserve">Variance %</t>
        </is>
      </c>
    </row>
    <row r="19">
      <c r="A19" s="0" t="inlineStr">
        <is>
          <t xml:space="preserve">us</t>
        </is>
      </c>
      <c r="B19" s="0" t="inlineStr">
        <is>
          <t xml:space="preserve">sales</t>
        </is>
      </c>
      <c r="C19" s="0" t="inlineStr">
        <is>
          <t xml:space="preserve">revenue</t>
        </is>
      </c>
      <c r="D19" s="4">
        <f>'Budget vs actual value'!G2</f>
        <v>457920</v>
      </c>
      <c r="E19" s="4">
        <f>'Budget vs actual value'!G3</f>
        <v>489600</v>
      </c>
      <c r="F19" s="4">
        <f>'Budget vs actual value'!G4</f>
        <v>-31680</v>
      </c>
      <c r="G19" s="12">
        <f>'Budget vs actual value'!G5</f>
        <v>-0.06470588235294118</v>
      </c>
    </row>
    <row r="20">
      <c r="A20" s="0"/>
      <c r="B20" s="0"/>
      <c r="C20" s="0" t="inlineStr">
        <is>
          <t xml:space="preserve">salaries</t>
        </is>
      </c>
      <c r="D20" s="4">
        <f>'Budget vs actual value'!G18</f>
        <v>-198432</v>
      </c>
      <c r="E20" s="4">
        <f>'Budget vs actual value'!G19</f>
        <v>-183600</v>
      </c>
      <c r="F20" s="4">
        <f>'Budget vs actual value'!G20</f>
        <v>-14832</v>
      </c>
      <c r="G20" s="12">
        <f>'Budget vs actual value'!G21</f>
        <v>-0.08078431372549019</v>
      </c>
    </row>
    <row r="21">
      <c r="A21" s="0"/>
      <c r="B21" s="0"/>
      <c r="C21" s="0" t="inlineStr">
        <is>
          <t xml:space="preserve">cloud</t>
        </is>
      </c>
      <c r="D21" s="4">
        <f>'Budget vs actual value'!G34</f>
        <v>-36634</v>
      </c>
      <c r="E21" s="4">
        <f>'Budget vs actual value'!G35</f>
        <v>-36720</v>
      </c>
      <c r="F21" s="4">
        <f>'Budget vs actual value'!G36</f>
        <v>86</v>
      </c>
      <c r="G21" s="12">
        <f>'Budget vs actual value'!G37</f>
        <v>0.0023420479302832245</v>
      </c>
    </row>
    <row r="22">
      <c r="A22" s="0"/>
      <c r="B22" s="0"/>
      <c r="C22" s="0" t="inlineStr">
        <is>
          <t xml:space="preserve">travel</t>
        </is>
      </c>
      <c r="D22" s="4">
        <f>'Budget vs actual value'!G50</f>
        <v>-11194</v>
      </c>
      <c r="E22" s="4">
        <f>'Budget vs actual value'!G51</f>
        <v>-9792</v>
      </c>
      <c r="F22" s="4">
        <f>'Budget vs actual value'!G52</f>
        <v>-1402</v>
      </c>
      <c r="G22" s="12">
        <f>'Budget vs actual value'!G53</f>
        <v>-0.1431781045751634</v>
      </c>
    </row>
    <row r="23">
      <c r="A23" s="0"/>
      <c r="B23" s="0"/>
      <c r="C23" s="0" t="inlineStr">
        <is>
          <t xml:space="preserve">Net</t>
        </is>
      </c>
      <c r="D23" s="4">
        <f>'Budget vs actual value'!G66</f>
        <v>211660</v>
      </c>
      <c r="E23" s="4">
        <f>'Budget vs actual value'!G67</f>
        <v>259488</v>
      </c>
      <c r="F23" s="4">
        <f>'Budget vs actual value'!G68</f>
        <v>-47828</v>
      </c>
      <c r="G23" s="12">
        <f>'Budget vs actual value'!G69</f>
        <v>-0.18431680848440005</v>
      </c>
    </row>
    <row r="24">
      <c r="A24" s="0"/>
      <c r="B24" s="0" t="inlineStr">
        <is>
          <t xml:space="preserve">engineering</t>
        </is>
      </c>
      <c r="C24" s="0" t="inlineStr">
        <is>
          <t xml:space="preserve">revenue</t>
        </is>
      </c>
      <c r="D24" s="4">
        <f>'Budget vs actual value'!G6</f>
        <v>0</v>
      </c>
      <c r="E24" s="4">
        <f>'Budget vs actual value'!G7</f>
      </c>
      <c r="F24" s="4">
        <f>'Budget vs actual value'!G8</f>
        <v>0</v>
      </c>
      <c r="G24" s="12">
        <f>'Budget vs actual value'!G9</f>
      </c>
    </row>
    <row r="25">
      <c r="A25" s="0"/>
      <c r="B25" s="0"/>
      <c r="C25" s="0" t="inlineStr">
        <is>
          <t xml:space="preserve">salaries</t>
        </is>
      </c>
      <c r="D25" s="4">
        <f>'Budget vs actual value'!G22</f>
        <v>-179352</v>
      </c>
      <c r="E25" s="4">
        <f>'Budget vs actual value'!G23</f>
        <v>-183600</v>
      </c>
      <c r="F25" s="4">
        <f>'Budget vs actual value'!G24</f>
        <v>4248</v>
      </c>
      <c r="G25" s="12">
        <f>'Budget vs actual value'!G25</f>
        <v>0.023137254901960783</v>
      </c>
    </row>
    <row r="26">
      <c r="A26" s="0"/>
      <c r="B26" s="0"/>
      <c r="C26" s="0" t="inlineStr">
        <is>
          <t xml:space="preserve">cloud</t>
        </is>
      </c>
      <c r="D26" s="4">
        <f>'Budget vs actual value'!G38</f>
        <v>-41213</v>
      </c>
      <c r="E26" s="4">
        <f>'Budget vs actual value'!G39</f>
        <v>-36720</v>
      </c>
      <c r="F26" s="4">
        <f>'Budget vs actual value'!G40</f>
        <v>-4493</v>
      </c>
      <c r="G26" s="12">
        <f>'Budget vs actual value'!G41</f>
        <v>-0.12235838779956427</v>
      </c>
    </row>
    <row r="27">
      <c r="A27" s="0"/>
      <c r="B27" s="0"/>
      <c r="C27" s="0" t="inlineStr">
        <is>
          <t xml:space="preserve">travel</t>
        </is>
      </c>
      <c r="D27" s="4">
        <f>'Budget vs actual value'!G54</f>
        <v>-10176</v>
      </c>
      <c r="E27" s="4">
        <f>'Budget vs actual value'!G55</f>
        <v>-9792</v>
      </c>
      <c r="F27" s="4">
        <f>'Budget vs actual value'!G56</f>
        <v>-384</v>
      </c>
      <c r="G27" s="12">
        <f>'Budget vs actual value'!G57</f>
        <v>-0.0392156862745098</v>
      </c>
    </row>
    <row r="28">
      <c r="A28" s="0"/>
      <c r="B28" s="0"/>
      <c r="C28" s="0" t="inlineStr">
        <is>
          <t xml:space="preserve">Net</t>
        </is>
      </c>
      <c r="D28" s="4">
        <f>'Budget vs actual value'!G70</f>
        <v>-230741</v>
      </c>
      <c r="E28" s="4">
        <f>'Budget vs actual value'!G71</f>
        <v>-230112</v>
      </c>
      <c r="F28" s="4">
        <f>'Budget vs actual value'!G72</f>
        <v>-629</v>
      </c>
      <c r="G28" s="12">
        <f>'Budget vs actual value'!G73</f>
        <v>-0.002733451536643026</v>
      </c>
    </row>
    <row r="29">
      <c r="A29" s="0" t="inlineStr">
        <is>
          <t xml:space="preserve">uk</t>
        </is>
      </c>
      <c r="B29" s="0" t="inlineStr">
        <is>
          <t xml:space="preserve">sales</t>
        </is>
      </c>
      <c r="C29" s="0" t="inlineStr">
        <is>
          <t xml:space="preserve">revenue</t>
        </is>
      </c>
      <c r="D29" s="4">
        <f>'Budget vs actual value'!G10</f>
        <v>312064</v>
      </c>
      <c r="E29" s="4">
        <f>'Budget vs actual value'!G11</f>
        <v>326400</v>
      </c>
      <c r="F29" s="4">
        <f>'Budget vs actual value'!G12</f>
        <v>-14336</v>
      </c>
      <c r="G29" s="12">
        <f>'Budget vs actual value'!G13</f>
        <v>-0.04392156862745098</v>
      </c>
    </row>
    <row r="30">
      <c r="A30" s="0"/>
      <c r="B30" s="0"/>
      <c r="C30" s="0" t="inlineStr">
        <is>
          <t xml:space="preserve">salaries</t>
        </is>
      </c>
      <c r="D30" s="4">
        <f>'Budget vs actual value'!G26</f>
        <v>-134832</v>
      </c>
      <c r="E30" s="4">
        <f>'Budget vs actual value'!G27</f>
        <v>-122400</v>
      </c>
      <c r="F30" s="4">
        <f>'Budget vs actual value'!G28</f>
        <v>-12432</v>
      </c>
      <c r="G30" s="12">
        <f>'Budget vs actual value'!G29</f>
        <v>-0.10156862745098039</v>
      </c>
    </row>
    <row r="31">
      <c r="A31" s="0"/>
      <c r="B31" s="0"/>
      <c r="C31" s="0" t="inlineStr">
        <is>
          <t xml:space="preserve">cloud</t>
        </is>
      </c>
      <c r="D31" s="4">
        <f>'Budget vs actual value'!G42</f>
        <v>-24931</v>
      </c>
      <c r="E31" s="4">
        <f>'Budget vs actual value'!G43</f>
        <v>-24480</v>
      </c>
      <c r="F31" s="4">
        <f>'Budget vs actual value'!G44</f>
        <v>-451</v>
      </c>
      <c r="G31" s="12">
        <f>'Budget vs actual value'!G45</f>
        <v>-0.018423202614379085</v>
      </c>
    </row>
    <row r="32">
      <c r="A32" s="0"/>
      <c r="B32" s="0"/>
      <c r="C32" s="0" t="inlineStr">
        <is>
          <t xml:space="preserve">travel</t>
        </is>
      </c>
      <c r="D32" s="4">
        <f>'Budget vs actual value'!G58</f>
        <v>-6106</v>
      </c>
      <c r="E32" s="4">
        <f>'Budget vs actual value'!G59</f>
        <v>-6528</v>
      </c>
      <c r="F32" s="4">
        <f>'Budget vs actual value'!G60</f>
        <v>422</v>
      </c>
      <c r="G32" s="12">
        <f>'Budget vs actual value'!G61</f>
        <v>0.06464460784313726</v>
      </c>
    </row>
    <row r="33">
      <c r="A33" s="0"/>
      <c r="B33" s="0"/>
      <c r="C33" s="0" t="inlineStr">
        <is>
          <t xml:space="preserve">Net</t>
        </is>
      </c>
      <c r="D33" s="4">
        <f>'Budget vs actual value'!G74</f>
        <v>146195</v>
      </c>
      <c r="E33" s="4">
        <f>'Budget vs actual value'!G75</f>
        <v>172992</v>
      </c>
      <c r="F33" s="4">
        <f>'Budget vs actual value'!G76</f>
        <v>-26797</v>
      </c>
      <c r="G33" s="12">
        <f>'Budget vs actual value'!G77</f>
        <v>-0.1549031169071402</v>
      </c>
    </row>
    <row r="34">
      <c r="A34" s="0"/>
      <c r="B34" s="0" t="inlineStr">
        <is>
          <t xml:space="preserve">engineering</t>
        </is>
      </c>
      <c r="C34" s="0" t="inlineStr">
        <is>
          <t xml:space="preserve">revenue</t>
        </is>
      </c>
      <c r="D34" s="4">
        <f>'Budget vs actual value'!G14</f>
        <v>0</v>
      </c>
      <c r="E34" s="4">
        <f>'Budget vs actual value'!G15</f>
      </c>
      <c r="F34" s="4">
        <f>'Budget vs actual value'!G16</f>
        <v>0</v>
      </c>
      <c r="G34" s="12">
        <f>'Budget vs actual value'!G17</f>
      </c>
    </row>
    <row r="35">
      <c r="A35" s="0"/>
      <c r="B35" s="0"/>
      <c r="C35" s="0" t="inlineStr">
        <is>
          <t xml:space="preserve">salaries</t>
        </is>
      </c>
      <c r="D35" s="4">
        <f>'Budget vs actual value'!G30</f>
        <v>-122112</v>
      </c>
      <c r="E35" s="4">
        <f>'Budget vs actual value'!G31</f>
        <v>-122400</v>
      </c>
      <c r="F35" s="4">
        <f>'Budget vs actual value'!G32</f>
        <v>288</v>
      </c>
      <c r="G35" s="12">
        <f>'Budget vs actual value'!G33</f>
        <v>0.002352941176470588</v>
      </c>
    </row>
    <row r="36">
      <c r="A36" s="0"/>
      <c r="B36" s="0"/>
      <c r="C36" s="0" t="inlineStr">
        <is>
          <t xml:space="preserve">cloud</t>
        </is>
      </c>
      <c r="D36" s="4">
        <f>'Budget vs actual value'!G46</f>
        <v>-27984</v>
      </c>
      <c r="E36" s="4">
        <f>'Budget vs actual value'!G47</f>
        <v>-24480</v>
      </c>
      <c r="F36" s="4">
        <f>'Budget vs actual value'!G48</f>
        <v>-3504</v>
      </c>
      <c r="G36" s="12">
        <f>'Budget vs actual value'!G49</f>
        <v>-0.14313725490196078</v>
      </c>
    </row>
    <row r="37">
      <c r="A37" s="0"/>
      <c r="B37" s="0"/>
      <c r="C37" s="0" t="inlineStr">
        <is>
          <t xml:space="preserve">travel</t>
        </is>
      </c>
      <c r="D37" s="4">
        <f>'Budget vs actual value'!G62</f>
        <v>-6920</v>
      </c>
      <c r="E37" s="4">
        <f>'Budget vs actual value'!G63</f>
        <v>-6528</v>
      </c>
      <c r="F37" s="4">
        <f>'Budget vs actual value'!G64</f>
        <v>-392</v>
      </c>
      <c r="G37" s="12">
        <f>'Budget vs actual value'!G65</f>
        <v>-0.06004901960784314</v>
      </c>
    </row>
    <row r="38">
      <c r="A38" s="0"/>
      <c r="B38" s="0"/>
      <c r="C38" s="0" t="inlineStr">
        <is>
          <t xml:space="preserve">Net</t>
        </is>
      </c>
      <c r="D38" s="4">
        <f>'Budget vs actual value'!G78</f>
        <v>-157016</v>
      </c>
      <c r="E38" s="4">
        <f>'Budget vs actual value'!G79</f>
        <v>-153408</v>
      </c>
      <c r="F38" s="4">
        <f>'Budget vs actual value'!G80</f>
        <v>-3608</v>
      </c>
      <c r="G38" s="12">
        <f>'Budget vs actual value'!G81</f>
        <v>-0.02351898206090947</v>
      </c>
    </row>
    <row r="40">
      <c r="A40" s="1" t="inlineStr">
        <is>
          <t xml:space="preserve">US sales net: actual vs budget by month</t>
        </is>
      </c>
    </row>
    <row r="41">
      <c r="A41" s="1" t="inlineStr">
        <is>
          <t xml:space="preserve">version</t>
        </is>
      </c>
      <c r="B41" s="1" t="inlineStr">
        <is>
          <t xml:space="preserve">Jan-26</t>
        </is>
      </c>
      <c r="C41" s="1" t="inlineStr">
        <is>
          <t xml:space="preserve">Feb-26</t>
        </is>
      </c>
      <c r="D41" s="1" t="inlineStr">
        <is>
          <t xml:space="preserve">Mar-26</t>
        </is>
      </c>
    </row>
    <row r="42">
      <c r="A42" s="0" t="inlineStr">
        <is>
          <t xml:space="preserve">actual</t>
        </is>
      </c>
      <c r="B42" s="4">
        <f>'Budget vs actual value'!E66</f>
        <v>277008</v>
      </c>
      <c r="C42" s="4">
        <f>'Budget vs actual value'!F66</f>
        <v>303957</v>
      </c>
      <c r="D42" s="4">
        <f>'Budget vs actual value'!G66</f>
        <v>211660</v>
      </c>
    </row>
    <row r="43">
      <c r="A43" s="0" t="inlineStr">
        <is>
          <t xml:space="preserve">budget</t>
        </is>
      </c>
      <c r="B43" s="4">
        <f>'Budget vs actual value'!E67</f>
        <v>259488</v>
      </c>
      <c r="C43" s="4">
        <f>'Budget vs actual value'!F67</f>
        <v>259488</v>
      </c>
      <c r="D43" s="4">
        <f>'Budget vs actual value'!G67</f>
        <v>259488</v>
      </c>
    </row>
    <row r="62">
      <c r="A62" s="1" t="inlineStr">
        <is>
          <t xml:space="preserve">Sales net variance by month</t>
        </is>
      </c>
    </row>
    <row r="63">
      <c r="A63" s="1" t="inlineStr">
        <is>
          <t xml:space="preserve">subsidiary</t>
        </is>
      </c>
      <c r="B63" s="1" t="inlineStr">
        <is>
          <t xml:space="preserve">Jan-26</t>
        </is>
      </c>
      <c r="C63" s="1" t="inlineStr">
        <is>
          <t xml:space="preserve">Feb-26</t>
        </is>
      </c>
      <c r="D63" s="1" t="inlineStr">
        <is>
          <t xml:space="preserve">Mar-26</t>
        </is>
      </c>
    </row>
    <row r="64">
      <c r="A64" s="0" t="inlineStr">
        <is>
          <t xml:space="preserve">us</t>
        </is>
      </c>
      <c r="B64" s="4">
        <f>'Budget vs actual value'!E4</f>
        <v>9600</v>
      </c>
      <c r="C64" s="4">
        <f>'Budget vs actual value'!F4</f>
        <v>44352</v>
      </c>
      <c r="D64" s="4">
        <f>'Budget vs actual value'!G4</f>
        <v>-31680</v>
      </c>
    </row>
    <row r="65">
      <c r="A65" s="0" t="inlineStr">
        <is>
          <t xml:space="preserve">uk</t>
        </is>
      </c>
      <c r="B65" s="4">
        <f>'Budget vs actual value'!E12</f>
        <v>12800</v>
      </c>
      <c r="C65" s="4">
        <f>'Budget vs actual value'!F12</f>
        <v>36160</v>
      </c>
      <c r="D65" s="4">
        <f>'Budget vs actual value'!G12</f>
        <v>-14336</v>
      </c>
    </row>
    <row r="84">
      <c r="A84" s="1" t="inlineStr">
        <is>
          <t xml:space="preserve">Variance by month (actual − budget)</t>
        </is>
      </c>
    </row>
    <row r="85">
      <c r="A85" s="1" t="inlineStr">
        <is>
          <t xml:space="preserve">subsidiary</t>
        </is>
      </c>
      <c r="B85" s="1" t="inlineStr">
        <is>
          <t xml:space="preserve">department</t>
        </is>
      </c>
      <c r="C85" s="1" t="inlineStr">
        <is>
          <t xml:space="preserve">line</t>
        </is>
      </c>
      <c r="D85" s="1" t="inlineStr">
        <is>
          <t xml:space="preserve">Jan-26</t>
        </is>
      </c>
      <c r="E85" s="1" t="inlineStr">
        <is>
          <t xml:space="preserve">Feb-26</t>
        </is>
      </c>
      <c r="F85" s="1" t="inlineStr">
        <is>
          <t xml:space="preserve">Mar-26</t>
        </is>
      </c>
    </row>
    <row r="86">
      <c r="A86" s="0" t="inlineStr">
        <is>
          <t xml:space="preserve">us</t>
        </is>
      </c>
      <c r="B86" s="0" t="inlineStr">
        <is>
          <t xml:space="preserve">sales</t>
        </is>
      </c>
      <c r="C86" s="0" t="inlineStr">
        <is>
          <t xml:space="preserve">revenue</t>
        </is>
      </c>
      <c r="D86" s="4">
        <f>'Budget vs actual value'!E4</f>
        <v>9600</v>
      </c>
      <c r="E86" s="4">
        <f>'Budget vs actual value'!F4</f>
        <v>44352</v>
      </c>
      <c r="F86" s="4">
        <f>'Budget vs actual value'!G4</f>
        <v>-31680</v>
      </c>
    </row>
    <row r="87">
      <c r="A87" s="0"/>
      <c r="B87" s="0"/>
      <c r="C87" s="0" t="inlineStr">
        <is>
          <t xml:space="preserve">salaries</t>
        </is>
      </c>
      <c r="D87" s="4">
        <f>'Budget vs actual value'!E20</f>
        <v>10800</v>
      </c>
      <c r="E87" s="4">
        <f>'Budget vs actual value'!F20</f>
        <v>-1800</v>
      </c>
      <c r="F87" s="4">
        <f>'Budget vs actual value'!G20</f>
        <v>-14832</v>
      </c>
    </row>
    <row r="88">
      <c r="A88" s="0"/>
      <c r="B88" s="0"/>
      <c r="C88" s="0" t="inlineStr">
        <is>
          <t xml:space="preserve">cloud</t>
        </is>
      </c>
      <c r="D88" s="4">
        <f>'Budget vs actual value'!E36</f>
        <v>-2880</v>
      </c>
      <c r="E88" s="4">
        <f>'Budget vs actual value'!F36</f>
        <v>2606</v>
      </c>
      <c r="F88" s="4">
        <f>'Budget vs actual value'!G36</f>
        <v>86</v>
      </c>
    </row>
    <row r="89">
      <c r="A89" s="0"/>
      <c r="B89" s="0"/>
      <c r="C89" s="0" t="inlineStr">
        <is>
          <t xml:space="preserve">travel</t>
        </is>
      </c>
      <c r="D89" s="4">
        <f>'Budget vs actual value'!E52</f>
        <v>0</v>
      </c>
      <c r="E89" s="4">
        <f>'Budget vs actual value'!F52</f>
        <v>-689</v>
      </c>
      <c r="F89" s="4">
        <f>'Budget vs actual value'!G52</f>
        <v>-1402</v>
      </c>
    </row>
    <row r="90">
      <c r="A90" s="0"/>
      <c r="B90" s="0"/>
      <c r="C90" s="0" t="inlineStr">
        <is>
          <t xml:space="preserve">Net</t>
        </is>
      </c>
      <c r="D90" s="4">
        <f>'Budget vs actual value'!E68</f>
        <v>17520</v>
      </c>
      <c r="E90" s="4">
        <f>'Budget vs actual value'!F68</f>
        <v>44469</v>
      </c>
      <c r="F90" s="4">
        <f>'Budget vs actual value'!G68</f>
        <v>-47828</v>
      </c>
    </row>
    <row r="91">
      <c r="A91" s="0"/>
      <c r="B91" s="0" t="inlineStr">
        <is>
          <t xml:space="preserve">engineering</t>
        </is>
      </c>
      <c r="C91" s="0" t="inlineStr">
        <is>
          <t xml:space="preserve">revenue</t>
        </is>
      </c>
      <c r="D91" s="4">
        <f>'Budget vs actual value'!E8</f>
        <v>0</v>
      </c>
      <c r="E91" s="4">
        <f>'Budget vs actual value'!F8</f>
        <v>0</v>
      </c>
      <c r="F91" s="4">
        <f>'Budget vs actual value'!G8</f>
        <v>0</v>
      </c>
    </row>
    <row r="92">
      <c r="A92" s="0"/>
      <c r="B92" s="0"/>
      <c r="C92" s="0" t="inlineStr">
        <is>
          <t xml:space="preserve">salaries</t>
        </is>
      </c>
      <c r="D92" s="4">
        <f>'Budget vs actual value'!E24</f>
        <v>-10800</v>
      </c>
      <c r="E92" s="4">
        <f>'Budget vs actual value'!F24</f>
        <v>16740</v>
      </c>
      <c r="F92" s="4">
        <f>'Budget vs actual value'!G24</f>
        <v>4248</v>
      </c>
    </row>
    <row r="93">
      <c r="A93" s="0"/>
      <c r="B93" s="0"/>
      <c r="C93" s="0" t="inlineStr">
        <is>
          <t xml:space="preserve">cloud</t>
        </is>
      </c>
      <c r="D93" s="4">
        <f>'Budget vs actual value'!E40</f>
        <v>720</v>
      </c>
      <c r="E93" s="4">
        <f>'Budget vs actual value'!F40</f>
        <v>-1843</v>
      </c>
      <c r="F93" s="4">
        <f>'Budget vs actual value'!G40</f>
        <v>-4493</v>
      </c>
    </row>
    <row r="94">
      <c r="A94" s="0"/>
      <c r="B94" s="0"/>
      <c r="C94" s="0" t="inlineStr">
        <is>
          <t xml:space="preserve">travel</t>
        </is>
      </c>
      <c r="D94" s="4">
        <f>'Budget vs actual value'!E56</f>
        <v>960</v>
      </c>
      <c r="E94" s="4">
        <f>'Budget vs actual value'!F56</f>
        <v>300</v>
      </c>
      <c r="F94" s="4">
        <f>'Budget vs actual value'!G56</f>
        <v>-384</v>
      </c>
    </row>
    <row r="95">
      <c r="A95" s="0"/>
      <c r="B95" s="0"/>
      <c r="C95" s="0" t="inlineStr">
        <is>
          <t xml:space="preserve">Net</t>
        </is>
      </c>
      <c r="D95" s="4">
        <f>'Budget vs actual value'!E72</f>
        <v>-9120</v>
      </c>
      <c r="E95" s="4">
        <f>'Budget vs actual value'!F72</f>
        <v>15197</v>
      </c>
      <c r="F95" s="4">
        <f>'Budget vs actual value'!G72</f>
        <v>-629</v>
      </c>
    </row>
    <row r="96">
      <c r="A96" s="0" t="inlineStr">
        <is>
          <t xml:space="preserve">uk</t>
        </is>
      </c>
      <c r="B96" s="0" t="inlineStr">
        <is>
          <t xml:space="preserve">sales</t>
        </is>
      </c>
      <c r="C96" s="0" t="inlineStr">
        <is>
          <t xml:space="preserve">revenue</t>
        </is>
      </c>
      <c r="D96" s="4">
        <f>'Budget vs actual value'!E12</f>
        <v>12800</v>
      </c>
      <c r="E96" s="4">
        <f>'Budget vs actual value'!F12</f>
        <v>36160</v>
      </c>
      <c r="F96" s="4">
        <f>'Budget vs actual value'!G12</f>
        <v>-14336</v>
      </c>
    </row>
    <row r="97">
      <c r="A97" s="0"/>
      <c r="B97" s="0"/>
      <c r="C97" s="0" t="inlineStr">
        <is>
          <t xml:space="preserve">salaries</t>
        </is>
      </c>
      <c r="D97" s="4">
        <f>'Budget vs actual value'!E28</f>
        <v>4800</v>
      </c>
      <c r="E97" s="4">
        <f>'Budget vs actual value'!F28</f>
        <v>-3672</v>
      </c>
      <c r="F97" s="4">
        <f>'Budget vs actual value'!G28</f>
        <v>-12432</v>
      </c>
    </row>
    <row r="98">
      <c r="A98" s="0"/>
      <c r="B98" s="0"/>
      <c r="C98" s="0" t="inlineStr">
        <is>
          <t xml:space="preserve">cloud</t>
        </is>
      </c>
      <c r="D98" s="4">
        <f>'Budget vs actual value'!E44</f>
        <v>2880</v>
      </c>
      <c r="E98" s="4">
        <f>'Budget vs actual value'!F44</f>
        <v>1243</v>
      </c>
      <c r="F98" s="4">
        <f>'Budget vs actual value'!G44</f>
        <v>-451</v>
      </c>
    </row>
    <row r="99">
      <c r="A99" s="0"/>
      <c r="B99" s="0"/>
      <c r="C99" s="0" t="inlineStr">
        <is>
          <t xml:space="preserve">travel</t>
        </is>
      </c>
      <c r="D99" s="4">
        <f>'Budget vs actual value'!E60</f>
        <v>-128</v>
      </c>
      <c r="E99" s="4">
        <f>'Budget vs actual value'!F60</f>
        <v>-591</v>
      </c>
      <c r="F99" s="4">
        <f>'Budget vs actual value'!G60</f>
        <v>422</v>
      </c>
    </row>
    <row r="100">
      <c r="A100" s="0"/>
      <c r="B100" s="0"/>
      <c r="C100" s="0" t="inlineStr">
        <is>
          <t xml:space="preserve">Net</t>
        </is>
      </c>
      <c r="D100" s="4">
        <f>'Budget vs actual value'!E76</f>
        <v>20352</v>
      </c>
      <c r="E100" s="4">
        <f>'Budget vs actual value'!F76</f>
        <v>33140</v>
      </c>
      <c r="F100" s="4">
        <f>'Budget vs actual value'!G76</f>
        <v>-26797</v>
      </c>
    </row>
    <row r="101">
      <c r="A101" s="0"/>
      <c r="B101" s="0" t="inlineStr">
        <is>
          <t xml:space="preserve">engineering</t>
        </is>
      </c>
      <c r="C101" s="0" t="inlineStr">
        <is>
          <t xml:space="preserve">revenue</t>
        </is>
      </c>
      <c r="D101" s="4">
        <f>'Budget vs actual value'!E16</f>
        <v>0</v>
      </c>
      <c r="E101" s="4">
        <f>'Budget vs actual value'!F16</f>
        <v>0</v>
      </c>
      <c r="F101" s="4">
        <f>'Budget vs actual value'!G16</f>
        <v>0</v>
      </c>
    </row>
    <row r="102">
      <c r="A102" s="0"/>
      <c r="B102" s="0"/>
      <c r="C102" s="0" t="inlineStr">
        <is>
          <t xml:space="preserve">salaries</t>
        </is>
      </c>
      <c r="D102" s="4">
        <f>'Budget vs actual value'!E32</f>
        <v>-9600</v>
      </c>
      <c r="E102" s="4">
        <f>'Budget vs actual value'!F32</f>
        <v>8688</v>
      </c>
      <c r="F102" s="4">
        <f>'Budget vs actual value'!G32</f>
        <v>288</v>
      </c>
    </row>
    <row r="103">
      <c r="A103" s="0"/>
      <c r="B103" s="0"/>
      <c r="C103" s="0" t="inlineStr">
        <is>
          <t xml:space="preserve">cloud</t>
        </is>
      </c>
      <c r="D103" s="4">
        <f>'Budget vs actual value'!E48</f>
        <v>0</v>
      </c>
      <c r="E103" s="4">
        <f>'Budget vs actual value'!F48</f>
        <v>-1723</v>
      </c>
      <c r="F103" s="4">
        <f>'Budget vs actual value'!G48</f>
        <v>-3504</v>
      </c>
    </row>
    <row r="104">
      <c r="A104" s="0"/>
      <c r="B104" s="0"/>
      <c r="C104" s="0" t="inlineStr">
        <is>
          <t xml:space="preserve">travel</t>
        </is>
      </c>
      <c r="D104" s="4">
        <f>'Budget vs actual value'!E64</f>
        <v>512</v>
      </c>
      <c r="E104" s="4">
        <f>'Budget vs actual value'!F64</f>
        <v>68</v>
      </c>
      <c r="F104" s="4">
        <f>'Budget vs actual value'!G64</f>
        <v>-392</v>
      </c>
    </row>
    <row r="105">
      <c r="A105" s="0"/>
      <c r="B105" s="0"/>
      <c r="C105" s="0" t="inlineStr">
        <is>
          <t xml:space="preserve">Net</t>
        </is>
      </c>
      <c r="D105" s="4">
        <f>'Budget vs actual value'!E80</f>
        <v>-9088</v>
      </c>
      <c r="E105" s="4">
        <f>'Budget vs actual value'!F80</f>
        <v>7033</v>
      </c>
      <c r="F105" s="4">
        <f>'Budget vs actual value'!G80</f>
        <v>-3608</v>
      </c>
    </row>
    <row r="107">
      <c r="A107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4" ySplit="1" topLeftCell="E2" activePane="bottomRight" state="frozen"/>
    </sheetView>
  </sheetViews>
  <cols>
    <col min="1" max="1" width="18" customWidth="1"/>
    <col min="2" max="2" width="18" customWidth="1"/>
    <col min="3" max="3" width="18" customWidth="1"/>
    <col min="4" max="4" width="3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</cols>
  <sheetData>
    <row r="1">
      <c r="A1" s="1" t="inlineStr">
        <is>
          <t xml:space="preserve">line</t>
        </is>
      </c>
      <c r="B1" s="1" t="inlineStr">
        <is>
          <t xml:space="preserve">subsidiary</t>
        </is>
      </c>
      <c r="C1" s="1" t="inlineStr">
        <is>
          <t xml:space="preserve">department</t>
        </is>
      </c>
      <c r="D1" s="1" t="inlineStr">
        <is>
          <t xml:space="preserve">version</t>
        </is>
      </c>
      <c r="E1" s="1" t="inlineStr">
        <is>
          <t xml:space="preserve">Jan-26</t>
        </is>
      </c>
      <c r="F1" s="1" t="inlineStr">
        <is>
          <t xml:space="preserve">Feb-26</t>
        </is>
      </c>
      <c r="G1" s="1" t="inlineStr">
        <is>
          <t xml:space="preserve">Mar-26</t>
        </is>
      </c>
      <c r="H1" s="1" t="inlineStr">
        <is>
          <t xml:space="preserve">Apr-26</t>
        </is>
      </c>
      <c r="I1" s="1" t="inlineStr">
        <is>
          <t xml:space="preserve">May-26</t>
        </is>
      </c>
      <c r="J1" s="1" t="inlineStr">
        <is>
          <t xml:space="preserve">Jun-26</t>
        </is>
      </c>
    </row>
    <row r="2">
      <c r="A2" s="0" t="inlineStr">
        <is>
          <t xml:space="preserve">revenue</t>
        </is>
      </c>
      <c r="B2" s="0" t="inlineStr">
        <is>
          <t xml:space="preserve">us</t>
        </is>
      </c>
      <c r="C2" s="0" t="inlineStr">
        <is>
          <t xml:space="preserve">sales</t>
        </is>
      </c>
      <c r="D2" s="0" t="inlineStr">
        <is>
          <t xml:space="preserve">actual</t>
        </is>
      </c>
      <c r="E2" s="4">
        <f>SUMIFS('General ledger'!$F$2:$F$85,'General ledger'!$C$2:$C$85,"=us",'General ledger'!$D$2:$D$85,"=sales",'General ledger'!$E$2:$E$85,"=revenue",'General ledger'!$G$2:$G$85,"jan26")</f>
        <v>499200</v>
      </c>
      <c r="F2" s="4">
        <f>SUMIFS('General ledger'!$F$2:$F$85,'General ledger'!$C$2:$C$85,"=us",'General ledger'!$D$2:$D$85,"=sales",'General ledger'!$E$2:$E$85,"=revenue",'General ledger'!$G$2:$G$85,"feb26")</f>
        <v>533952</v>
      </c>
      <c r="G2" s="4">
        <f>SUMIFS('General ledger'!$F$2:$F$85,'General ledger'!$C$2:$C$85,"=us",'General ledger'!$D$2:$D$85,"=sales",'General ledger'!$E$2:$E$85,"=revenue",'General ledger'!$G$2:$G$85,"mar26")</f>
        <v>457920</v>
      </c>
      <c r="H2" s="4">
        <f>SUMIFS('General ledger'!$F$2:$F$85,'General ledger'!$C$2:$C$85,"=us",'General ledger'!$D$2:$D$85,"=sales",'General ledger'!$E$2:$E$85,"=revenue",'General ledger'!$G$2:$G$85,"apr26")</f>
        <v>491808</v>
      </c>
      <c r="I2" s="4">
        <f>SUMIFS('General ledger'!$F$2:$F$85,'General ledger'!$C$2:$C$85,"=us",'General ledger'!$D$2:$D$85,"=sales",'General ledger'!$E$2:$E$85,"=revenue",'General ledger'!$G$2:$G$85,"may26")</f>
        <v>526848</v>
      </c>
      <c r="J2" s="4">
        <f>SUMIFS('General ledger'!$F$2:$F$85,'General ledger'!$C$2:$C$85,"=us",'General ledger'!$D$2:$D$85,"=sales",'General ledger'!$E$2:$E$85,"=revenue",'General ledger'!$G$2:$G$85,"jun26")</f>
        <v>563040</v>
      </c>
    </row>
    <row r="3">
      <c r="A3" s="0" t="inlineStr">
        <is>
          <t xml:space="preserve">revenue</t>
        </is>
      </c>
      <c r="B3" s="0" t="inlineStr">
        <is>
          <t xml:space="preserve">us</t>
        </is>
      </c>
      <c r="C3" s="0" t="inlineStr">
        <is>
          <t xml:space="preserve">sales</t>
        </is>
      </c>
      <c r="D3" s="0" t="inlineStr">
        <is>
          <t xml:space="preserve">budget</t>
        </is>
      </c>
      <c r="E3" s="6">
        <v>489600</v>
      </c>
      <c r="F3" s="6">
        <v>489600</v>
      </c>
      <c r="G3" s="6">
        <v>489600</v>
      </c>
      <c r="H3" s="6">
        <v>489600</v>
      </c>
      <c r="I3" s="6">
        <v>489600</v>
      </c>
      <c r="J3" s="6">
        <v>489600</v>
      </c>
    </row>
    <row r="4">
      <c r="A4" s="0" t="inlineStr">
        <is>
          <t xml:space="preserve">revenue</t>
        </is>
      </c>
      <c r="B4" s="0" t="inlineStr">
        <is>
          <t xml:space="preserve">us</t>
        </is>
      </c>
      <c r="C4" s="0" t="inlineStr">
        <is>
          <t xml:space="preserve">sales</t>
        </is>
      </c>
      <c r="D4" s="0" t="inlineStr">
        <is>
          <t xml:space="preserve">variance</t>
        </is>
      </c>
      <c r="E4" s="4">
        <f>(E2-E3)</f>
        <v>9600</v>
      </c>
      <c r="F4" s="4">
        <f>(F2-F3)</f>
        <v>44352</v>
      </c>
      <c r="G4" s="4">
        <f>(G2-G3)</f>
        <v>-31680</v>
      </c>
      <c r="H4" s="4">
        <f>(H2-H3)</f>
        <v>2208</v>
      </c>
      <c r="I4" s="4">
        <f>(I2-I3)</f>
        <v>37248</v>
      </c>
      <c r="J4" s="4">
        <f>(J2-J3)</f>
        <v>73440</v>
      </c>
    </row>
    <row r="5">
      <c r="A5" s="0" t="inlineStr">
        <is>
          <t xml:space="preserve">revenue</t>
        </is>
      </c>
      <c r="B5" s="0" t="inlineStr">
        <is>
          <t xml:space="preserve">us</t>
        </is>
      </c>
      <c r="C5" s="0" t="inlineStr">
        <is>
          <t xml:space="preserve">sales</t>
        </is>
      </c>
      <c r="D5" s="0" t="inlineStr">
        <is>
          <t xml:space="preserve">Variance %</t>
        </is>
      </c>
      <c r="E5" s="12">
        <f>IFERROR((E4/ABS(E3)),"")</f>
        <v>0.0196078431372549</v>
      </c>
      <c r="F5" s="12">
        <f>IFERROR((F4/ABS(F3)),"")</f>
        <v>0.09058823529411765</v>
      </c>
      <c r="G5" s="12">
        <f>IFERROR((G4/ABS(G3)),"")</f>
        <v>-0.06470588235294118</v>
      </c>
      <c r="H5" s="12">
        <f>IFERROR((H4/ABS(H3)),"")</f>
        <v>0.0045098039215686276</v>
      </c>
      <c r="I5" s="12">
        <f>IFERROR((I4/ABS(I3)),"")</f>
        <v>0.07607843137254902</v>
      </c>
      <c r="J5" s="12">
        <f>IFERROR((J4/ABS(J3)),"")</f>
        <v>0.15</v>
      </c>
    </row>
    <row r="6">
      <c r="A6" s="0" t="inlineStr">
        <is>
          <t xml:space="preserve">revenue</t>
        </is>
      </c>
      <c r="B6" s="0" t="inlineStr">
        <is>
          <t xml:space="preserve">us</t>
        </is>
      </c>
      <c r="C6" s="0" t="inlineStr">
        <is>
          <t xml:space="preserve">engineering</t>
        </is>
      </c>
      <c r="D6" s="0" t="inlineStr">
        <is>
          <t xml:space="preserve">actual</t>
        </is>
      </c>
      <c r="E6" s="4">
        <f>SUMIFS('General ledger'!$F$2:$F$85,'General ledger'!$C$2:$C$85,"=us",'General ledger'!$D$2:$D$85,"=engineering",'General ledger'!$E$2:$E$85,"=revenue",'General ledger'!$G$2:$G$85,"jan26")</f>
        <v>0</v>
      </c>
      <c r="F6" s="4">
        <f>SUMIFS('General ledger'!$F$2:$F$85,'General ledger'!$C$2:$C$85,"=us",'General ledger'!$D$2:$D$85,"=engineering",'General ledger'!$E$2:$E$85,"=revenue",'General ledger'!$G$2:$G$85,"feb26")</f>
        <v>0</v>
      </c>
      <c r="G6" s="4">
        <f>SUMIFS('General ledger'!$F$2:$F$85,'General ledger'!$C$2:$C$85,"=us",'General ledger'!$D$2:$D$85,"=engineering",'General ledger'!$E$2:$E$85,"=revenue",'General ledger'!$G$2:$G$85,"mar26")</f>
        <v>0</v>
      </c>
      <c r="H6" s="4">
        <f>SUMIFS('General ledger'!$F$2:$F$85,'General ledger'!$C$2:$C$85,"=us",'General ledger'!$D$2:$D$85,"=engineering",'General ledger'!$E$2:$E$85,"=revenue",'General ledger'!$G$2:$G$85,"apr26")</f>
        <v>0</v>
      </c>
      <c r="I6" s="4">
        <f>SUMIFS('General ledger'!$F$2:$F$85,'General ledger'!$C$2:$C$85,"=us",'General ledger'!$D$2:$D$85,"=engineering",'General ledger'!$E$2:$E$85,"=revenue",'General ledger'!$G$2:$G$85,"may26")</f>
        <v>0</v>
      </c>
      <c r="J6" s="4">
        <f>SUMIFS('General ledger'!$F$2:$F$85,'General ledger'!$C$2:$C$85,"=us",'General ledger'!$D$2:$D$85,"=engineering",'General ledger'!$E$2:$E$85,"=revenue",'General ledger'!$G$2:$G$85,"jun26")</f>
        <v>0</v>
      </c>
    </row>
    <row r="7">
      <c r="A7" s="0" t="inlineStr">
        <is>
          <t xml:space="preserve">revenue</t>
        </is>
      </c>
      <c r="B7" s="0" t="inlineStr">
        <is>
          <t xml:space="preserve">us</t>
        </is>
      </c>
      <c r="C7" s="0" t="inlineStr">
        <is>
          <t xml:space="preserve">engineering</t>
        </is>
      </c>
      <c r="D7" s="0" t="inlineStr">
        <is>
          <t xml:space="preserve">budget</t>
        </is>
      </c>
    </row>
    <row r="8">
      <c r="A8" s="0" t="inlineStr">
        <is>
          <t xml:space="preserve">revenue</t>
        </is>
      </c>
      <c r="B8" s="0" t="inlineStr">
        <is>
          <t xml:space="preserve">us</t>
        </is>
      </c>
      <c r="C8" s="0" t="inlineStr">
        <is>
          <t xml:space="preserve">engineering</t>
        </is>
      </c>
      <c r="D8" s="0" t="inlineStr">
        <is>
          <t xml:space="preserve">variance</t>
        </is>
      </c>
      <c r="E8" s="4">
        <f>(E6-E7)</f>
        <v>0</v>
      </c>
      <c r="F8" s="4">
        <f>(F6-F7)</f>
        <v>0</v>
      </c>
      <c r="G8" s="4">
        <f>(G6-G7)</f>
        <v>0</v>
      </c>
      <c r="H8" s="4">
        <f>(H6-H7)</f>
        <v>0</v>
      </c>
      <c r="I8" s="4">
        <f>(I6-I7)</f>
        <v>0</v>
      </c>
      <c r="J8" s="4">
        <f>(J6-J7)</f>
        <v>0</v>
      </c>
    </row>
    <row r="9">
      <c r="A9" s="0" t="inlineStr">
        <is>
          <t xml:space="preserve">revenue</t>
        </is>
      </c>
      <c r="B9" s="0" t="inlineStr">
        <is>
          <t xml:space="preserve">us</t>
        </is>
      </c>
      <c r="C9" s="0" t="inlineStr">
        <is>
          <t xml:space="preserve">engineering</t>
        </is>
      </c>
      <c r="D9" s="0" t="inlineStr">
        <is>
          <t xml:space="preserve">Variance %</t>
        </is>
      </c>
      <c r="E9" s="12">
        <f>IFERROR((E8/ABS(E7)),"")</f>
      </c>
      <c r="F9" s="12">
        <f>IFERROR((F8/ABS(F7)),"")</f>
      </c>
      <c r="G9" s="12">
        <f>IFERROR((G8/ABS(G7)),"")</f>
      </c>
      <c r="H9" s="12">
        <f>IFERROR((H8/ABS(H7)),"")</f>
      </c>
      <c r="I9" s="12">
        <f>IFERROR((I8/ABS(I7)),"")</f>
      </c>
      <c r="J9" s="12">
        <f>IFERROR((J8/ABS(J7)),"")</f>
      </c>
    </row>
    <row r="10">
      <c r="A10" s="0" t="inlineStr">
        <is>
          <t xml:space="preserve">revenue</t>
        </is>
      </c>
      <c r="B10" s="0" t="inlineStr">
        <is>
          <t xml:space="preserve">uk</t>
        </is>
      </c>
      <c r="C10" s="0" t="inlineStr">
        <is>
          <t xml:space="preserve">sales</t>
        </is>
      </c>
      <c r="D10" s="0" t="inlineStr">
        <is>
          <t xml:space="preserve">actual</t>
        </is>
      </c>
      <c r="E10" s="4">
        <f>SUMIFS('General ledger'!$F$2:$F$85,'General ledger'!$C$2:$C$85,"=uk",'General ledger'!$D$2:$D$85,"=sales",'General ledger'!$E$2:$E$85,"=revenue",'General ledger'!$G$2:$G$85,"jan26")</f>
        <v>339200</v>
      </c>
      <c r="F10" s="4">
        <f>SUMIFS('General ledger'!$F$2:$F$85,'General ledger'!$C$2:$C$85,"=uk",'General ledger'!$D$2:$D$85,"=sales",'General ledger'!$E$2:$E$85,"=revenue",'General ledger'!$G$2:$G$85,"feb26")</f>
        <v>362560</v>
      </c>
      <c r="G10" s="4">
        <f>SUMIFS('General ledger'!$F$2:$F$85,'General ledger'!$C$2:$C$85,"=uk",'General ledger'!$D$2:$D$85,"=sales",'General ledger'!$E$2:$E$85,"=revenue",'General ledger'!$G$2:$G$85,"mar26")</f>
        <v>312064</v>
      </c>
      <c r="H10" s="4">
        <f>SUMIFS('General ledger'!$F$2:$F$85,'General ledger'!$C$2:$C$85,"=uk",'General ledger'!$D$2:$D$85,"=sales",'General ledger'!$E$2:$E$85,"=revenue",'General ledger'!$G$2:$G$85,"apr26")</f>
        <v>334848</v>
      </c>
      <c r="I10" s="4">
        <f>SUMIFS('General ledger'!$F$2:$F$85,'General ledger'!$C$2:$C$85,"=uk",'General ledger'!$D$2:$D$85,"=sales",'General ledger'!$E$2:$E$85,"=revenue",'General ledger'!$G$2:$G$85,"may26")</f>
        <v>358400</v>
      </c>
      <c r="J10" s="4">
        <f>SUMIFS('General ledger'!$F$2:$F$85,'General ledger'!$C$2:$C$85,"=uk",'General ledger'!$D$2:$D$85,"=sales",'General ledger'!$E$2:$E$85,"=revenue",'General ledger'!$G$2:$G$85,"jun26")</f>
        <v>382720</v>
      </c>
    </row>
    <row r="11">
      <c r="A11" s="0" t="inlineStr">
        <is>
          <t xml:space="preserve">revenue</t>
        </is>
      </c>
      <c r="B11" s="0" t="inlineStr">
        <is>
          <t xml:space="preserve">uk</t>
        </is>
      </c>
      <c r="C11" s="0" t="inlineStr">
        <is>
          <t xml:space="preserve">sales</t>
        </is>
      </c>
      <c r="D11" s="0" t="inlineStr">
        <is>
          <t xml:space="preserve">budget</t>
        </is>
      </c>
      <c r="E11" s="6">
        <v>326400</v>
      </c>
      <c r="F11" s="6">
        <v>326400</v>
      </c>
      <c r="G11" s="6">
        <v>326400</v>
      </c>
      <c r="H11" s="6">
        <v>326400</v>
      </c>
      <c r="I11" s="6">
        <v>326400</v>
      </c>
      <c r="J11" s="6">
        <v>326400</v>
      </c>
    </row>
    <row r="12">
      <c r="A12" s="0" t="inlineStr">
        <is>
          <t xml:space="preserve">revenue</t>
        </is>
      </c>
      <c r="B12" s="0" t="inlineStr">
        <is>
          <t xml:space="preserve">uk</t>
        </is>
      </c>
      <c r="C12" s="0" t="inlineStr">
        <is>
          <t xml:space="preserve">sales</t>
        </is>
      </c>
      <c r="D12" s="0" t="inlineStr">
        <is>
          <t xml:space="preserve">variance</t>
        </is>
      </c>
      <c r="E12" s="4">
        <f>(E10-E11)</f>
        <v>12800</v>
      </c>
      <c r="F12" s="4">
        <f>(F10-F11)</f>
        <v>36160</v>
      </c>
      <c r="G12" s="4">
        <f>(G10-G11)</f>
        <v>-14336</v>
      </c>
      <c r="H12" s="4">
        <f>(H10-H11)</f>
        <v>8448</v>
      </c>
      <c r="I12" s="4">
        <f>(I10-I11)</f>
        <v>32000</v>
      </c>
      <c r="J12" s="4">
        <f>(J10-J11)</f>
        <v>56320</v>
      </c>
    </row>
    <row r="13">
      <c r="A13" s="0" t="inlineStr">
        <is>
          <t xml:space="preserve">revenue</t>
        </is>
      </c>
      <c r="B13" s="0" t="inlineStr">
        <is>
          <t xml:space="preserve">uk</t>
        </is>
      </c>
      <c r="C13" s="0" t="inlineStr">
        <is>
          <t xml:space="preserve">sales</t>
        </is>
      </c>
      <c r="D13" s="0" t="inlineStr">
        <is>
          <t xml:space="preserve">Variance %</t>
        </is>
      </c>
      <c r="E13" s="12">
        <f>IFERROR((E12/ABS(E11)),"")</f>
        <v>0.0392156862745098</v>
      </c>
      <c r="F13" s="12">
        <f>IFERROR((F12/ABS(F11)),"")</f>
        <v>0.11078431372549019</v>
      </c>
      <c r="G13" s="12">
        <f>IFERROR((G12/ABS(G11)),"")</f>
        <v>-0.04392156862745098</v>
      </c>
      <c r="H13" s="12">
        <f>IFERROR((H12/ABS(H11)),"")</f>
        <v>0.02588235294117647</v>
      </c>
      <c r="I13" s="12">
        <f>IFERROR((I12/ABS(I11)),"")</f>
        <v>0.09803921568627451</v>
      </c>
      <c r="J13" s="12">
        <f>IFERROR((J12/ABS(J11)),"")</f>
        <v>0.17254901960784313</v>
      </c>
    </row>
    <row r="14">
      <c r="A14" s="0" t="inlineStr">
        <is>
          <t xml:space="preserve">revenue</t>
        </is>
      </c>
      <c r="B14" s="0" t="inlineStr">
        <is>
          <t xml:space="preserve">uk</t>
        </is>
      </c>
      <c r="C14" s="0" t="inlineStr">
        <is>
          <t xml:space="preserve">engineering</t>
        </is>
      </c>
      <c r="D14" s="0" t="inlineStr">
        <is>
          <t xml:space="preserve">actual</t>
        </is>
      </c>
      <c r="E14" s="4">
        <f>SUMIFS('General ledger'!$F$2:$F$85,'General ledger'!$C$2:$C$85,"=uk",'General ledger'!$D$2:$D$85,"=engineering",'General ledger'!$E$2:$E$85,"=revenue",'General ledger'!$G$2:$G$85,"jan26")</f>
        <v>0</v>
      </c>
      <c r="F14" s="4">
        <f>SUMIFS('General ledger'!$F$2:$F$85,'General ledger'!$C$2:$C$85,"=uk",'General ledger'!$D$2:$D$85,"=engineering",'General ledger'!$E$2:$E$85,"=revenue",'General ledger'!$G$2:$G$85,"feb26")</f>
        <v>0</v>
      </c>
      <c r="G14" s="4">
        <f>SUMIFS('General ledger'!$F$2:$F$85,'General ledger'!$C$2:$C$85,"=uk",'General ledger'!$D$2:$D$85,"=engineering",'General ledger'!$E$2:$E$85,"=revenue",'General ledger'!$G$2:$G$85,"mar26")</f>
        <v>0</v>
      </c>
      <c r="H14" s="4">
        <f>SUMIFS('General ledger'!$F$2:$F$85,'General ledger'!$C$2:$C$85,"=uk",'General ledger'!$D$2:$D$85,"=engineering",'General ledger'!$E$2:$E$85,"=revenue",'General ledger'!$G$2:$G$85,"apr26")</f>
        <v>0</v>
      </c>
      <c r="I14" s="4">
        <f>SUMIFS('General ledger'!$F$2:$F$85,'General ledger'!$C$2:$C$85,"=uk",'General ledger'!$D$2:$D$85,"=engineering",'General ledger'!$E$2:$E$85,"=revenue",'General ledger'!$G$2:$G$85,"may26")</f>
        <v>0</v>
      </c>
      <c r="J14" s="4">
        <f>SUMIFS('General ledger'!$F$2:$F$85,'General ledger'!$C$2:$C$85,"=uk",'General ledger'!$D$2:$D$85,"=engineering",'General ledger'!$E$2:$E$85,"=revenue",'General ledger'!$G$2:$G$85,"jun26")</f>
        <v>0</v>
      </c>
    </row>
    <row r="15">
      <c r="A15" s="0" t="inlineStr">
        <is>
          <t xml:space="preserve">revenue</t>
        </is>
      </c>
      <c r="B15" s="0" t="inlineStr">
        <is>
          <t xml:space="preserve">uk</t>
        </is>
      </c>
      <c r="C15" s="0" t="inlineStr">
        <is>
          <t xml:space="preserve">engineering</t>
        </is>
      </c>
      <c r="D15" s="0" t="inlineStr">
        <is>
          <t xml:space="preserve">budget</t>
        </is>
      </c>
    </row>
    <row r="16">
      <c r="A16" s="0" t="inlineStr">
        <is>
          <t xml:space="preserve">revenue</t>
        </is>
      </c>
      <c r="B16" s="0" t="inlineStr">
        <is>
          <t xml:space="preserve">uk</t>
        </is>
      </c>
      <c r="C16" s="0" t="inlineStr">
        <is>
          <t xml:space="preserve">engineering</t>
        </is>
      </c>
      <c r="D16" s="0" t="inlineStr">
        <is>
          <t xml:space="preserve">variance</t>
        </is>
      </c>
      <c r="E16" s="4">
        <f>(E14-E15)</f>
        <v>0</v>
      </c>
      <c r="F16" s="4">
        <f>(F14-F15)</f>
        <v>0</v>
      </c>
      <c r="G16" s="4">
        <f>(G14-G15)</f>
        <v>0</v>
      </c>
      <c r="H16" s="4">
        <f>(H14-H15)</f>
        <v>0</v>
      </c>
      <c r="I16" s="4">
        <f>(I14-I15)</f>
        <v>0</v>
      </c>
      <c r="J16" s="4">
        <f>(J14-J15)</f>
        <v>0</v>
      </c>
    </row>
    <row r="17">
      <c r="A17" s="0" t="inlineStr">
        <is>
          <t xml:space="preserve">revenue</t>
        </is>
      </c>
      <c r="B17" s="0" t="inlineStr">
        <is>
          <t xml:space="preserve">uk</t>
        </is>
      </c>
      <c r="C17" s="0" t="inlineStr">
        <is>
          <t xml:space="preserve">engineering</t>
        </is>
      </c>
      <c r="D17" s="0" t="inlineStr">
        <is>
          <t xml:space="preserve">Variance %</t>
        </is>
      </c>
      <c r="E17" s="12">
        <f>IFERROR((E16/ABS(E15)),"")</f>
      </c>
      <c r="F17" s="12">
        <f>IFERROR((F16/ABS(F15)),"")</f>
      </c>
      <c r="G17" s="12">
        <f>IFERROR((G16/ABS(G15)),"")</f>
      </c>
      <c r="H17" s="12">
        <f>IFERROR((H16/ABS(H15)),"")</f>
      </c>
      <c r="I17" s="12">
        <f>IFERROR((I16/ABS(I15)),"")</f>
      </c>
      <c r="J17" s="12">
        <f>IFERROR((J16/ABS(J15)),"")</f>
      </c>
    </row>
    <row r="18">
      <c r="A18" s="0" t="inlineStr">
        <is>
          <t xml:space="preserve">salaries</t>
        </is>
      </c>
      <c r="B18" s="0" t="inlineStr">
        <is>
          <t xml:space="preserve">us</t>
        </is>
      </c>
      <c r="C18" s="0" t="inlineStr">
        <is>
          <t xml:space="preserve">sales</t>
        </is>
      </c>
      <c r="D18" s="0" t="inlineStr">
        <is>
          <t xml:space="preserve">actual</t>
        </is>
      </c>
      <c r="E18" s="4">
        <f>SUMIFS('General ledger'!$F$2:$F$85,'General ledger'!$C$2:$C$85,"=us",'General ledger'!$D$2:$D$85,"=sales",'General ledger'!$E$2:$E$85,"=salaries",'General ledger'!$G$2:$G$85,"jan26")</f>
        <v>-172800</v>
      </c>
      <c r="F18" s="4">
        <f>SUMIFS('General ledger'!$F$2:$F$85,'General ledger'!$C$2:$C$85,"=us",'General ledger'!$D$2:$D$85,"=sales",'General ledger'!$E$2:$E$85,"=salaries",'General ledger'!$G$2:$G$85,"feb26")</f>
        <v>-185400</v>
      </c>
      <c r="G18" s="4">
        <f>SUMIFS('General ledger'!$F$2:$F$85,'General ledger'!$C$2:$C$85,"=us",'General ledger'!$D$2:$D$85,"=sales",'General ledger'!$E$2:$E$85,"=salaries",'General ledger'!$G$2:$G$85,"mar26")</f>
        <v>-198432</v>
      </c>
      <c r="H18" s="4">
        <f>SUMIFS('General ledger'!$F$2:$F$85,'General ledger'!$C$2:$C$85,"=us",'General ledger'!$D$2:$D$85,"=sales",'General ledger'!$E$2:$E$85,"=salaries",'General ledger'!$G$2:$G$85,"apr26")</f>
        <v>-211896</v>
      </c>
      <c r="I18" s="4">
        <f>SUMIFS('General ledger'!$F$2:$F$85,'General ledger'!$C$2:$C$85,"=us",'General ledger'!$D$2:$D$85,"=sales",'General ledger'!$E$2:$E$85,"=salaries",'General ledger'!$G$2:$G$85,"may26")</f>
        <v>-181440</v>
      </c>
      <c r="J18" s="4">
        <f>SUMIFS('General ledger'!$F$2:$F$85,'General ledger'!$C$2:$C$85,"=us",'General ledger'!$D$2:$D$85,"=sales",'General ledger'!$E$2:$E$85,"=salaries",'General ledger'!$G$2:$G$85,"jun26")</f>
        <v>-194580</v>
      </c>
    </row>
    <row r="19">
      <c r="A19" s="0" t="inlineStr">
        <is>
          <t xml:space="preserve">salaries</t>
        </is>
      </c>
      <c r="B19" s="0" t="inlineStr">
        <is>
          <t xml:space="preserve">us</t>
        </is>
      </c>
      <c r="C19" s="0" t="inlineStr">
        <is>
          <t xml:space="preserve">sales</t>
        </is>
      </c>
      <c r="D19" s="0" t="inlineStr">
        <is>
          <t xml:space="preserve">budget</t>
        </is>
      </c>
      <c r="E19" s="6">
        <v>-183600</v>
      </c>
      <c r="F19" s="6">
        <v>-183600</v>
      </c>
      <c r="G19" s="6">
        <v>-183600</v>
      </c>
      <c r="H19" s="6">
        <v>-183600</v>
      </c>
      <c r="I19" s="6">
        <v>-183600</v>
      </c>
      <c r="J19" s="6">
        <v>-183600</v>
      </c>
    </row>
    <row r="20">
      <c r="A20" s="0" t="inlineStr">
        <is>
          <t xml:space="preserve">salaries</t>
        </is>
      </c>
      <c r="B20" s="0" t="inlineStr">
        <is>
          <t xml:space="preserve">us</t>
        </is>
      </c>
      <c r="C20" s="0" t="inlineStr">
        <is>
          <t xml:space="preserve">sales</t>
        </is>
      </c>
      <c r="D20" s="0" t="inlineStr">
        <is>
          <t xml:space="preserve">variance</t>
        </is>
      </c>
      <c r="E20" s="4">
        <f>(E18-E19)</f>
        <v>10800</v>
      </c>
      <c r="F20" s="4">
        <f>(F18-F19)</f>
        <v>-1800</v>
      </c>
      <c r="G20" s="4">
        <f>(G18-G19)</f>
        <v>-14832</v>
      </c>
      <c r="H20" s="4">
        <f>(H18-H19)</f>
        <v>-28296</v>
      </c>
      <c r="I20" s="4">
        <f>(I18-I19)</f>
        <v>2160</v>
      </c>
      <c r="J20" s="4">
        <f>(J18-J19)</f>
        <v>-10980</v>
      </c>
    </row>
    <row r="21">
      <c r="A21" s="0" t="inlineStr">
        <is>
          <t xml:space="preserve">salaries</t>
        </is>
      </c>
      <c r="B21" s="0" t="inlineStr">
        <is>
          <t xml:space="preserve">us</t>
        </is>
      </c>
      <c r="C21" s="0" t="inlineStr">
        <is>
          <t xml:space="preserve">sales</t>
        </is>
      </c>
      <c r="D21" s="0" t="inlineStr">
        <is>
          <t xml:space="preserve">Variance %</t>
        </is>
      </c>
      <c r="E21" s="12">
        <f>IFERROR((E20/ABS(E19)),"")</f>
        <v>0.058823529411764705</v>
      </c>
      <c r="F21" s="12">
        <f>IFERROR((F20/ABS(F19)),"")</f>
        <v>-0.00980392156862745</v>
      </c>
      <c r="G21" s="12">
        <f>IFERROR((G20/ABS(G19)),"")</f>
        <v>-0.08078431372549019</v>
      </c>
      <c r="H21" s="12">
        <f>IFERROR((H20/ABS(H19)),"")</f>
        <v>-0.15411764705882353</v>
      </c>
      <c r="I21" s="12">
        <f>IFERROR((I20/ABS(I19)),"")</f>
        <v>0.011764705882352941</v>
      </c>
      <c r="J21" s="12">
        <f>IFERROR((J20/ABS(J19)),"")</f>
        <v>-0.059803921568627454</v>
      </c>
    </row>
    <row r="22">
      <c r="A22" s="0" t="inlineStr">
        <is>
          <t xml:space="preserve">salaries</t>
        </is>
      </c>
      <c r="B22" s="0" t="inlineStr">
        <is>
          <t xml:space="preserve">us</t>
        </is>
      </c>
      <c r="C22" s="0" t="inlineStr">
        <is>
          <t xml:space="preserve">engineering</t>
        </is>
      </c>
      <c r="D22" s="0" t="inlineStr">
        <is>
          <t xml:space="preserve">actual</t>
        </is>
      </c>
      <c r="E22" s="4">
        <f>SUMIFS('General ledger'!$F$2:$F$85,'General ledger'!$C$2:$C$85,"=us",'General ledger'!$D$2:$D$85,"=engineering",'General ledger'!$E$2:$E$85,"=salaries",'General ledger'!$G$2:$G$85,"jan26")</f>
        <v>-194400</v>
      </c>
      <c r="F22" s="4">
        <f>SUMIFS('General ledger'!$F$2:$F$85,'General ledger'!$C$2:$C$85,"=us",'General ledger'!$D$2:$D$85,"=engineering",'General ledger'!$E$2:$E$85,"=salaries",'General ledger'!$G$2:$G$85,"feb26")</f>
        <v>-166860</v>
      </c>
      <c r="G22" s="4">
        <f>SUMIFS('General ledger'!$F$2:$F$85,'General ledger'!$C$2:$C$85,"=us",'General ledger'!$D$2:$D$85,"=engineering",'General ledger'!$E$2:$E$85,"=salaries",'General ledger'!$G$2:$G$85,"mar26")</f>
        <v>-179352</v>
      </c>
      <c r="H22" s="4">
        <f>SUMIFS('General ledger'!$F$2:$F$85,'General ledger'!$C$2:$C$85,"=us",'General ledger'!$D$2:$D$85,"=engineering",'General ledger'!$E$2:$E$85,"=salaries",'General ledger'!$G$2:$G$85,"apr26")</f>
        <v>-192276</v>
      </c>
      <c r="I22" s="4">
        <f>SUMIFS('General ledger'!$F$2:$F$85,'General ledger'!$C$2:$C$85,"=us",'General ledger'!$D$2:$D$85,"=engineering",'General ledger'!$E$2:$E$85,"=salaries",'General ledger'!$G$2:$G$85,"may26")</f>
        <v>-205632</v>
      </c>
      <c r="J22" s="4">
        <f>SUMIFS('General ledger'!$F$2:$F$85,'General ledger'!$C$2:$C$85,"=us",'General ledger'!$D$2:$D$85,"=engineering",'General ledger'!$E$2:$E$85,"=salaries",'General ledger'!$G$2:$G$85,"jun26")</f>
        <v>-219420</v>
      </c>
    </row>
    <row r="23">
      <c r="A23" s="0" t="inlineStr">
        <is>
          <t xml:space="preserve">salaries</t>
        </is>
      </c>
      <c r="B23" s="0" t="inlineStr">
        <is>
          <t xml:space="preserve">us</t>
        </is>
      </c>
      <c r="C23" s="0" t="inlineStr">
        <is>
          <t xml:space="preserve">engineering</t>
        </is>
      </c>
      <c r="D23" s="0" t="inlineStr">
        <is>
          <t xml:space="preserve">budget</t>
        </is>
      </c>
      <c r="E23" s="6">
        <v>-183600</v>
      </c>
      <c r="F23" s="6">
        <v>-183600</v>
      </c>
      <c r="G23" s="6">
        <v>-183600</v>
      </c>
      <c r="H23" s="6">
        <v>-183600</v>
      </c>
      <c r="I23" s="6">
        <v>-183600</v>
      </c>
      <c r="J23" s="6">
        <v>-183600</v>
      </c>
    </row>
    <row r="24">
      <c r="A24" s="0" t="inlineStr">
        <is>
          <t xml:space="preserve">salaries</t>
        </is>
      </c>
      <c r="B24" s="0" t="inlineStr">
        <is>
          <t xml:space="preserve">us</t>
        </is>
      </c>
      <c r="C24" s="0" t="inlineStr">
        <is>
          <t xml:space="preserve">engineering</t>
        </is>
      </c>
      <c r="D24" s="0" t="inlineStr">
        <is>
          <t xml:space="preserve">variance</t>
        </is>
      </c>
      <c r="E24" s="4">
        <f>(E22-E23)</f>
        <v>-10800</v>
      </c>
      <c r="F24" s="4">
        <f>(F22-F23)</f>
        <v>16740</v>
      </c>
      <c r="G24" s="4">
        <f>(G22-G23)</f>
        <v>4248</v>
      </c>
      <c r="H24" s="4">
        <f>(H22-H23)</f>
        <v>-8676</v>
      </c>
      <c r="I24" s="4">
        <f>(I22-I23)</f>
        <v>-22032</v>
      </c>
      <c r="J24" s="4">
        <f>(J22-J23)</f>
        <v>-35820</v>
      </c>
    </row>
    <row r="25">
      <c r="A25" s="0" t="inlineStr">
        <is>
          <t xml:space="preserve">salaries</t>
        </is>
      </c>
      <c r="B25" s="0" t="inlineStr">
        <is>
          <t xml:space="preserve">us</t>
        </is>
      </c>
      <c r="C25" s="0" t="inlineStr">
        <is>
          <t xml:space="preserve">engineering</t>
        </is>
      </c>
      <c r="D25" s="0" t="inlineStr">
        <is>
          <t xml:space="preserve">Variance %</t>
        </is>
      </c>
      <c r="E25" s="12">
        <f>IFERROR((E24/ABS(E23)),"")</f>
        <v>-0.058823529411764705</v>
      </c>
      <c r="F25" s="12">
        <f>IFERROR((F24/ABS(F23)),"")</f>
        <v>0.09117647058823529</v>
      </c>
      <c r="G25" s="12">
        <f>IFERROR((G24/ABS(G23)),"")</f>
        <v>0.023137254901960783</v>
      </c>
      <c r="H25" s="12">
        <f>IFERROR((H24/ABS(H23)),"")</f>
        <v>-0.047254901960784315</v>
      </c>
      <c r="I25" s="12">
        <f>IFERROR((I24/ABS(I23)),"")</f>
        <v>-0.12</v>
      </c>
      <c r="J25" s="12">
        <f>IFERROR((J24/ABS(J23)),"")</f>
        <v>-0.19509803921568628</v>
      </c>
    </row>
    <row r="26">
      <c r="A26" s="0" t="inlineStr">
        <is>
          <t xml:space="preserve">salaries</t>
        </is>
      </c>
      <c r="B26" s="0" t="inlineStr">
        <is>
          <t xml:space="preserve">uk</t>
        </is>
      </c>
      <c r="C26" s="0" t="inlineStr">
        <is>
          <t xml:space="preserve">sales</t>
        </is>
      </c>
      <c r="D26" s="0" t="inlineStr">
        <is>
          <t xml:space="preserve">actual</t>
        </is>
      </c>
      <c r="E26" s="4">
        <f>SUMIFS('General ledger'!$F$2:$F$85,'General ledger'!$C$2:$C$85,"=uk",'General ledger'!$D$2:$D$85,"=sales",'General ledger'!$E$2:$E$85,"=salaries",'General ledger'!$G$2:$G$85,"jan26")</f>
        <v>-117600</v>
      </c>
      <c r="F26" s="4">
        <f>SUMIFS('General ledger'!$F$2:$F$85,'General ledger'!$C$2:$C$85,"=uk",'General ledger'!$D$2:$D$85,"=sales",'General ledger'!$E$2:$E$85,"=salaries",'General ledger'!$G$2:$G$85,"feb26")</f>
        <v>-126072</v>
      </c>
      <c r="G26" s="4">
        <f>SUMIFS('General ledger'!$F$2:$F$85,'General ledger'!$C$2:$C$85,"=uk",'General ledger'!$D$2:$D$85,"=sales",'General ledger'!$E$2:$E$85,"=salaries",'General ledger'!$G$2:$G$85,"mar26")</f>
        <v>-134832</v>
      </c>
      <c r="H26" s="4">
        <f>SUMIFS('General ledger'!$F$2:$F$85,'General ledger'!$C$2:$C$85,"=uk",'General ledger'!$D$2:$D$85,"=sales",'General ledger'!$E$2:$E$85,"=salaries",'General ledger'!$G$2:$G$85,"apr26")</f>
        <v>-143880</v>
      </c>
      <c r="I26" s="4">
        <f>SUMIFS('General ledger'!$F$2:$F$85,'General ledger'!$C$2:$C$85,"=uk",'General ledger'!$D$2:$D$85,"=sales",'General ledger'!$E$2:$E$85,"=salaries",'General ledger'!$G$2:$G$85,"may26")</f>
        <v>-123648</v>
      </c>
      <c r="J26" s="4">
        <f>SUMIFS('General ledger'!$F$2:$F$85,'General ledger'!$C$2:$C$85,"=uk",'General ledger'!$D$2:$D$85,"=sales",'General ledger'!$E$2:$E$85,"=salaries",'General ledger'!$G$2:$G$85,"jun26")</f>
        <v>-132480</v>
      </c>
    </row>
    <row r="27">
      <c r="A27" s="0" t="inlineStr">
        <is>
          <t xml:space="preserve">salaries</t>
        </is>
      </c>
      <c r="B27" s="0" t="inlineStr">
        <is>
          <t xml:space="preserve">uk</t>
        </is>
      </c>
      <c r="C27" s="0" t="inlineStr">
        <is>
          <t xml:space="preserve">sales</t>
        </is>
      </c>
      <c r="D27" s="0" t="inlineStr">
        <is>
          <t xml:space="preserve">budget</t>
        </is>
      </c>
      <c r="E27" s="6">
        <v>-122400</v>
      </c>
      <c r="F27" s="6">
        <v>-122400</v>
      </c>
      <c r="G27" s="6">
        <v>-122400</v>
      </c>
      <c r="H27" s="6">
        <v>-122400</v>
      </c>
      <c r="I27" s="6">
        <v>-122400</v>
      </c>
      <c r="J27" s="6">
        <v>-122400</v>
      </c>
    </row>
    <row r="28">
      <c r="A28" s="0" t="inlineStr">
        <is>
          <t xml:space="preserve">salaries</t>
        </is>
      </c>
      <c r="B28" s="0" t="inlineStr">
        <is>
          <t xml:space="preserve">uk</t>
        </is>
      </c>
      <c r="C28" s="0" t="inlineStr">
        <is>
          <t xml:space="preserve">sales</t>
        </is>
      </c>
      <c r="D28" s="0" t="inlineStr">
        <is>
          <t xml:space="preserve">variance</t>
        </is>
      </c>
      <c r="E28" s="4">
        <f>(E26-E27)</f>
        <v>4800</v>
      </c>
      <c r="F28" s="4">
        <f>(F26-F27)</f>
        <v>-3672</v>
      </c>
      <c r="G28" s="4">
        <f>(G26-G27)</f>
        <v>-12432</v>
      </c>
      <c r="H28" s="4">
        <f>(H26-H27)</f>
        <v>-21480</v>
      </c>
      <c r="I28" s="4">
        <f>(I26-I27)</f>
        <v>-1248</v>
      </c>
      <c r="J28" s="4">
        <f>(J26-J27)</f>
        <v>-10080</v>
      </c>
    </row>
    <row r="29">
      <c r="A29" s="0" t="inlineStr">
        <is>
          <t xml:space="preserve">salaries</t>
        </is>
      </c>
      <c r="B29" s="0" t="inlineStr">
        <is>
          <t xml:space="preserve">uk</t>
        </is>
      </c>
      <c r="C29" s="0" t="inlineStr">
        <is>
          <t xml:space="preserve">sales</t>
        </is>
      </c>
      <c r="D29" s="0" t="inlineStr">
        <is>
          <t xml:space="preserve">Variance %</t>
        </is>
      </c>
      <c r="E29" s="12">
        <f>IFERROR((E28/ABS(E27)),"")</f>
        <v>0.0392156862745098</v>
      </c>
      <c r="F29" s="12">
        <f>IFERROR((F28/ABS(F27)),"")</f>
        <v>-0.03</v>
      </c>
      <c r="G29" s="12">
        <f>IFERROR((G28/ABS(G27)),"")</f>
        <v>-0.10156862745098039</v>
      </c>
      <c r="H29" s="12">
        <f>IFERROR((H28/ABS(H27)),"")</f>
        <v>-0.17549019607843136</v>
      </c>
      <c r="I29" s="12">
        <f>IFERROR((I28/ABS(I27)),"")</f>
        <v>-0.01019607843137255</v>
      </c>
      <c r="J29" s="12">
        <f>IFERROR((J28/ABS(J27)),"")</f>
        <v>-0.08235294117647059</v>
      </c>
    </row>
    <row r="30">
      <c r="A30" s="0" t="inlineStr">
        <is>
          <t xml:space="preserve">salaries</t>
        </is>
      </c>
      <c r="B30" s="0" t="inlineStr">
        <is>
          <t xml:space="preserve">uk</t>
        </is>
      </c>
      <c r="C30" s="0" t="inlineStr">
        <is>
          <t xml:space="preserve">engineering</t>
        </is>
      </c>
      <c r="D30" s="0" t="inlineStr">
        <is>
          <t xml:space="preserve">actual</t>
        </is>
      </c>
      <c r="E30" s="4">
        <f>SUMIFS('General ledger'!$F$2:$F$85,'General ledger'!$C$2:$C$85,"=uk",'General ledger'!$D$2:$D$85,"=engineering",'General ledger'!$E$2:$E$85,"=salaries",'General ledger'!$G$2:$G$85,"jan26")</f>
        <v>-132000</v>
      </c>
      <c r="F30" s="4">
        <f>SUMIFS('General ledger'!$F$2:$F$85,'General ledger'!$C$2:$C$85,"=uk",'General ledger'!$D$2:$D$85,"=engineering",'General ledger'!$E$2:$E$85,"=salaries",'General ledger'!$G$2:$G$85,"feb26")</f>
        <v>-113712</v>
      </c>
      <c r="G30" s="4">
        <f>SUMIFS('General ledger'!$F$2:$F$85,'General ledger'!$C$2:$C$85,"=uk",'General ledger'!$D$2:$D$85,"=engineering",'General ledger'!$E$2:$E$85,"=salaries",'General ledger'!$G$2:$G$85,"mar26")</f>
        <v>-122112</v>
      </c>
      <c r="H30" s="4">
        <f>SUMIFS('General ledger'!$F$2:$F$85,'General ledger'!$C$2:$C$85,"=uk",'General ledger'!$D$2:$D$85,"=engineering",'General ledger'!$E$2:$E$85,"=salaries",'General ledger'!$G$2:$G$85,"apr26")</f>
        <v>-130800</v>
      </c>
      <c r="I30" s="4">
        <f>SUMIFS('General ledger'!$F$2:$F$85,'General ledger'!$C$2:$C$85,"=uk",'General ledger'!$D$2:$D$85,"=engineering",'General ledger'!$E$2:$E$85,"=salaries",'General ledger'!$G$2:$G$85,"may26")</f>
        <v>-139776</v>
      </c>
      <c r="J30" s="4">
        <f>SUMIFS('General ledger'!$F$2:$F$85,'General ledger'!$C$2:$C$85,"=uk",'General ledger'!$D$2:$D$85,"=engineering",'General ledger'!$E$2:$E$85,"=salaries",'General ledger'!$G$2:$G$85,"jun26")</f>
        <v>-149040</v>
      </c>
    </row>
    <row r="31">
      <c r="A31" s="0" t="inlineStr">
        <is>
          <t xml:space="preserve">salaries</t>
        </is>
      </c>
      <c r="B31" s="0" t="inlineStr">
        <is>
          <t xml:space="preserve">uk</t>
        </is>
      </c>
      <c r="C31" s="0" t="inlineStr">
        <is>
          <t xml:space="preserve">engineering</t>
        </is>
      </c>
      <c r="D31" s="0" t="inlineStr">
        <is>
          <t xml:space="preserve">budget</t>
        </is>
      </c>
      <c r="E31" s="6">
        <v>-122400</v>
      </c>
      <c r="F31" s="6">
        <v>-122400</v>
      </c>
      <c r="G31" s="6">
        <v>-122400</v>
      </c>
      <c r="H31" s="6">
        <v>-122400</v>
      </c>
      <c r="I31" s="6">
        <v>-122400</v>
      </c>
      <c r="J31" s="6">
        <v>-122400</v>
      </c>
    </row>
    <row r="32">
      <c r="A32" s="0" t="inlineStr">
        <is>
          <t xml:space="preserve">salaries</t>
        </is>
      </c>
      <c r="B32" s="0" t="inlineStr">
        <is>
          <t xml:space="preserve">uk</t>
        </is>
      </c>
      <c r="C32" s="0" t="inlineStr">
        <is>
          <t xml:space="preserve">engineering</t>
        </is>
      </c>
      <c r="D32" s="0" t="inlineStr">
        <is>
          <t xml:space="preserve">variance</t>
        </is>
      </c>
      <c r="E32" s="4">
        <f>(E30-E31)</f>
        <v>-9600</v>
      </c>
      <c r="F32" s="4">
        <f>(F30-F31)</f>
        <v>8688</v>
      </c>
      <c r="G32" s="4">
        <f>(G30-G31)</f>
        <v>288</v>
      </c>
      <c r="H32" s="4">
        <f>(H30-H31)</f>
        <v>-8400</v>
      </c>
      <c r="I32" s="4">
        <f>(I30-I31)</f>
        <v>-17376</v>
      </c>
      <c r="J32" s="4">
        <f>(J30-J31)</f>
        <v>-26640</v>
      </c>
    </row>
    <row r="33">
      <c r="A33" s="0" t="inlineStr">
        <is>
          <t xml:space="preserve">salaries</t>
        </is>
      </c>
      <c r="B33" s="0" t="inlineStr">
        <is>
          <t xml:space="preserve">uk</t>
        </is>
      </c>
      <c r="C33" s="0" t="inlineStr">
        <is>
          <t xml:space="preserve">engineering</t>
        </is>
      </c>
      <c r="D33" s="0" t="inlineStr">
        <is>
          <t xml:space="preserve">Variance %</t>
        </is>
      </c>
      <c r="E33" s="12">
        <f>IFERROR((E32/ABS(E31)),"")</f>
        <v>-0.0784313725490196</v>
      </c>
      <c r="F33" s="12">
        <f>IFERROR((F32/ABS(F31)),"")</f>
        <v>0.07098039215686275</v>
      </c>
      <c r="G33" s="12">
        <f>IFERROR((G32/ABS(G31)),"")</f>
        <v>0.002352941176470588</v>
      </c>
      <c r="H33" s="12">
        <f>IFERROR((H32/ABS(H31)),"")</f>
        <v>-0.06862745098039216</v>
      </c>
      <c r="I33" s="12">
        <f>IFERROR((I32/ABS(I31)),"")</f>
        <v>-0.1419607843137255</v>
      </c>
      <c r="J33" s="12">
        <f>IFERROR((J32/ABS(J31)),"")</f>
        <v>-0.21764705882352942</v>
      </c>
    </row>
    <row r="34">
      <c r="A34" s="0" t="inlineStr">
        <is>
          <t xml:space="preserve">cloud</t>
        </is>
      </c>
      <c r="B34" s="0" t="inlineStr">
        <is>
          <t xml:space="preserve">us</t>
        </is>
      </c>
      <c r="C34" s="0" t="inlineStr">
        <is>
          <t xml:space="preserve">sales</t>
        </is>
      </c>
      <c r="D34" s="0" t="inlineStr">
        <is>
          <t xml:space="preserve">actual</t>
        </is>
      </c>
      <c r="E34" s="4">
        <f>SUMIFS('General ledger'!$F$2:$F$85,'General ledger'!$C$2:$C$85,"=us",'General ledger'!$D$2:$D$85,"=sales",'General ledger'!$E$2:$E$85,"=cloud",'General ledger'!$G$2:$G$85,"jan26")</f>
        <v>-39600</v>
      </c>
      <c r="F34" s="4">
        <f>SUMIFS('General ledger'!$F$2:$F$85,'General ledger'!$C$2:$C$85,"=us",'General ledger'!$D$2:$D$85,"=sales",'General ledger'!$E$2:$E$85,"=cloud",'General ledger'!$G$2:$G$85,"feb26")</f>
        <v>-34114</v>
      </c>
      <c r="G34" s="4">
        <f>SUMIFS('General ledger'!$F$2:$F$85,'General ledger'!$C$2:$C$85,"=us",'General ledger'!$D$2:$D$85,"=sales",'General ledger'!$E$2:$E$85,"=cloud",'General ledger'!$G$2:$G$85,"mar26")</f>
        <v>-36634</v>
      </c>
      <c r="H34" s="4">
        <f>SUMIFS('General ledger'!$F$2:$F$85,'General ledger'!$C$2:$C$85,"=us",'General ledger'!$D$2:$D$85,"=sales",'General ledger'!$E$2:$E$85,"=cloud",'General ledger'!$G$2:$G$85,"apr26")</f>
        <v>-39240</v>
      </c>
      <c r="I34" s="4">
        <f>SUMIFS('General ledger'!$F$2:$F$85,'General ledger'!$C$2:$C$85,"=us",'General ledger'!$D$2:$D$85,"=sales",'General ledger'!$E$2:$E$85,"=cloud",'General ledger'!$G$2:$G$85,"may26")</f>
        <v>-41933</v>
      </c>
      <c r="J34" s="4">
        <f>SUMIFS('General ledger'!$F$2:$F$85,'General ledger'!$C$2:$C$85,"=us",'General ledger'!$D$2:$D$85,"=sales",'General ledger'!$E$2:$E$85,"=cloud",'General ledger'!$G$2:$G$85,"jun26")</f>
        <v>-44712</v>
      </c>
    </row>
    <row r="35">
      <c r="A35" s="0" t="inlineStr">
        <is>
          <t xml:space="preserve">cloud</t>
        </is>
      </c>
      <c r="B35" s="0" t="inlineStr">
        <is>
          <t xml:space="preserve">us</t>
        </is>
      </c>
      <c r="C35" s="0" t="inlineStr">
        <is>
          <t xml:space="preserve">sales</t>
        </is>
      </c>
      <c r="D35" s="0" t="inlineStr">
        <is>
          <t xml:space="preserve">budget</t>
        </is>
      </c>
      <c r="E35" s="6">
        <v>-36720</v>
      </c>
      <c r="F35" s="6">
        <v>-36720</v>
      </c>
      <c r="G35" s="6">
        <v>-36720</v>
      </c>
      <c r="H35" s="6">
        <v>-36720</v>
      </c>
      <c r="I35" s="6">
        <v>-36720</v>
      </c>
      <c r="J35" s="6">
        <v>-36720</v>
      </c>
    </row>
    <row r="36">
      <c r="A36" s="0" t="inlineStr">
        <is>
          <t xml:space="preserve">cloud</t>
        </is>
      </c>
      <c r="B36" s="0" t="inlineStr">
        <is>
          <t xml:space="preserve">us</t>
        </is>
      </c>
      <c r="C36" s="0" t="inlineStr">
        <is>
          <t xml:space="preserve">sales</t>
        </is>
      </c>
      <c r="D36" s="0" t="inlineStr">
        <is>
          <t xml:space="preserve">variance</t>
        </is>
      </c>
      <c r="E36" s="4">
        <f>(E34-E35)</f>
        <v>-2880</v>
      </c>
      <c r="F36" s="4">
        <f>(F34-F35)</f>
        <v>2606</v>
      </c>
      <c r="G36" s="4">
        <f>(G34-G35)</f>
        <v>86</v>
      </c>
      <c r="H36" s="4">
        <f>(H34-H35)</f>
        <v>-2520</v>
      </c>
      <c r="I36" s="4">
        <f>(I34-I35)</f>
        <v>-5213</v>
      </c>
      <c r="J36" s="4">
        <f>(J34-J35)</f>
        <v>-7992</v>
      </c>
    </row>
    <row r="37">
      <c r="A37" s="0" t="inlineStr">
        <is>
          <t xml:space="preserve">cloud</t>
        </is>
      </c>
      <c r="B37" s="0" t="inlineStr">
        <is>
          <t xml:space="preserve">us</t>
        </is>
      </c>
      <c r="C37" s="0" t="inlineStr">
        <is>
          <t xml:space="preserve">sales</t>
        </is>
      </c>
      <c r="D37" s="0" t="inlineStr">
        <is>
          <t xml:space="preserve">Variance %</t>
        </is>
      </c>
      <c r="E37" s="12">
        <f>IFERROR((E36/ABS(E35)),"")</f>
        <v>-0.0784313725490196</v>
      </c>
      <c r="F37" s="12">
        <f>IFERROR((F36/ABS(F35)),"")</f>
        <v>0.07096949891067539</v>
      </c>
      <c r="G37" s="12">
        <f>IFERROR((G36/ABS(G35)),"")</f>
        <v>0.0023420479302832245</v>
      </c>
      <c r="H37" s="12">
        <f>IFERROR((H36/ABS(H35)),"")</f>
        <v>-0.06862745098039216</v>
      </c>
      <c r="I37" s="12">
        <f>IFERROR((I36/ABS(I35)),"")</f>
        <v>-0.14196623093681918</v>
      </c>
      <c r="J37" s="12">
        <f>IFERROR((J36/ABS(J35)),"")</f>
        <v>-0.21764705882352942</v>
      </c>
    </row>
    <row r="38">
      <c r="A38" s="0" t="inlineStr">
        <is>
          <t xml:space="preserve">cloud</t>
        </is>
      </c>
      <c r="B38" s="0" t="inlineStr">
        <is>
          <t xml:space="preserve">us</t>
        </is>
      </c>
      <c r="C38" s="0" t="inlineStr">
        <is>
          <t xml:space="preserve">engineering</t>
        </is>
      </c>
      <c r="D38" s="0" t="inlineStr">
        <is>
          <t xml:space="preserve">actual</t>
        </is>
      </c>
      <c r="E38" s="4">
        <f>SUMIFS('General ledger'!$F$2:$F$85,'General ledger'!$C$2:$C$85,"=us",'General ledger'!$D$2:$D$85,"=engineering",'General ledger'!$E$2:$E$85,"=cloud",'General ledger'!$G$2:$G$85,"jan26")</f>
        <v>-36000</v>
      </c>
      <c r="F38" s="4">
        <f>SUMIFS('General ledger'!$F$2:$F$85,'General ledger'!$C$2:$C$85,"=us",'General ledger'!$D$2:$D$85,"=engineering",'General ledger'!$E$2:$E$85,"=cloud",'General ledger'!$G$2:$G$85,"feb26")</f>
        <v>-38563</v>
      </c>
      <c r="G38" s="4">
        <f>SUMIFS('General ledger'!$F$2:$F$85,'General ledger'!$C$2:$C$85,"=us",'General ledger'!$D$2:$D$85,"=engineering",'General ledger'!$E$2:$E$85,"=cloud",'General ledger'!$G$2:$G$85,"mar26")</f>
        <v>-41213</v>
      </c>
      <c r="H38" s="4">
        <f>SUMIFS('General ledger'!$F$2:$F$85,'General ledger'!$C$2:$C$85,"=us",'General ledger'!$D$2:$D$85,"=engineering",'General ledger'!$E$2:$E$85,"=cloud",'General ledger'!$G$2:$G$85,"apr26")</f>
        <v>-35316</v>
      </c>
      <c r="I38" s="4">
        <f>SUMIFS('General ledger'!$F$2:$F$85,'General ledger'!$C$2:$C$85,"=us",'General ledger'!$D$2:$D$85,"=engineering",'General ledger'!$E$2:$E$85,"=cloud",'General ledger'!$G$2:$G$85,"may26")</f>
        <v>-37901</v>
      </c>
      <c r="J38" s="4">
        <f>SUMIFS('General ledger'!$F$2:$F$85,'General ledger'!$C$2:$C$85,"=us",'General ledger'!$D$2:$D$85,"=engineering",'General ledger'!$E$2:$E$85,"=cloud",'General ledger'!$G$2:$G$85,"jun26")</f>
        <v>-40572</v>
      </c>
    </row>
    <row r="39">
      <c r="A39" s="0" t="inlineStr">
        <is>
          <t xml:space="preserve">cloud</t>
        </is>
      </c>
      <c r="B39" s="0" t="inlineStr">
        <is>
          <t xml:space="preserve">us</t>
        </is>
      </c>
      <c r="C39" s="0" t="inlineStr">
        <is>
          <t xml:space="preserve">engineering</t>
        </is>
      </c>
      <c r="D39" s="0" t="inlineStr">
        <is>
          <t xml:space="preserve">budget</t>
        </is>
      </c>
      <c r="E39" s="6">
        <v>-36720</v>
      </c>
      <c r="F39" s="6">
        <v>-36720</v>
      </c>
      <c r="G39" s="6">
        <v>-36720</v>
      </c>
      <c r="H39" s="6">
        <v>-36720</v>
      </c>
      <c r="I39" s="6">
        <v>-36720</v>
      </c>
      <c r="J39" s="6">
        <v>-36720</v>
      </c>
    </row>
    <row r="40">
      <c r="A40" s="0" t="inlineStr">
        <is>
          <t xml:space="preserve">cloud</t>
        </is>
      </c>
      <c r="B40" s="0" t="inlineStr">
        <is>
          <t xml:space="preserve">us</t>
        </is>
      </c>
      <c r="C40" s="0" t="inlineStr">
        <is>
          <t xml:space="preserve">engineering</t>
        </is>
      </c>
      <c r="D40" s="0" t="inlineStr">
        <is>
          <t xml:space="preserve">variance</t>
        </is>
      </c>
      <c r="E40" s="4">
        <f>(E38-E39)</f>
        <v>720</v>
      </c>
      <c r="F40" s="4">
        <f>(F38-F39)</f>
        <v>-1843</v>
      </c>
      <c r="G40" s="4">
        <f>(G38-G39)</f>
        <v>-4493</v>
      </c>
      <c r="H40" s="4">
        <f>(H38-H39)</f>
        <v>1404</v>
      </c>
      <c r="I40" s="4">
        <f>(I38-I39)</f>
        <v>-1181</v>
      </c>
      <c r="J40" s="4">
        <f>(J38-J39)</f>
        <v>-3852</v>
      </c>
    </row>
    <row r="41">
      <c r="A41" s="0" t="inlineStr">
        <is>
          <t xml:space="preserve">cloud</t>
        </is>
      </c>
      <c r="B41" s="0" t="inlineStr">
        <is>
          <t xml:space="preserve">us</t>
        </is>
      </c>
      <c r="C41" s="0" t="inlineStr">
        <is>
          <t xml:space="preserve">engineering</t>
        </is>
      </c>
      <c r="D41" s="0" t="inlineStr">
        <is>
          <t xml:space="preserve">Variance %</t>
        </is>
      </c>
      <c r="E41" s="12">
        <f>IFERROR((E40/ABS(E39)),"")</f>
        <v>0.0196078431372549</v>
      </c>
      <c r="F41" s="12">
        <f>IFERROR((F40/ABS(F39)),"")</f>
        <v>-0.05019063180827887</v>
      </c>
      <c r="G41" s="12">
        <f>IFERROR((G40/ABS(G39)),"")</f>
        <v>-0.12235838779956427</v>
      </c>
      <c r="H41" s="12">
        <f>IFERROR((H40/ABS(H39)),"")</f>
        <v>0.03823529411764706</v>
      </c>
      <c r="I41" s="12">
        <f>IFERROR((I40/ABS(I39)),"")</f>
        <v>-0.03216230936819172</v>
      </c>
      <c r="J41" s="12">
        <f>IFERROR((J40/ABS(J39)),"")</f>
        <v>-0.10490196078431373</v>
      </c>
    </row>
    <row r="42">
      <c r="A42" s="0" t="inlineStr">
        <is>
          <t xml:space="preserve">cloud</t>
        </is>
      </c>
      <c r="B42" s="0" t="inlineStr">
        <is>
          <t xml:space="preserve">uk</t>
        </is>
      </c>
      <c r="C42" s="0" t="inlineStr">
        <is>
          <t xml:space="preserve">sales</t>
        </is>
      </c>
      <c r="D42" s="0" t="inlineStr">
        <is>
          <t xml:space="preserve">actual</t>
        </is>
      </c>
      <c r="E42" s="4">
        <f>SUMIFS('General ledger'!$F$2:$F$85,'General ledger'!$C$2:$C$85,"=uk",'General ledger'!$D$2:$D$85,"=sales",'General ledger'!$E$2:$E$85,"=cloud",'General ledger'!$G$2:$G$85,"jan26")</f>
        <v>-21600</v>
      </c>
      <c r="F42" s="4">
        <f>SUMIFS('General ledger'!$F$2:$F$85,'General ledger'!$C$2:$C$85,"=uk",'General ledger'!$D$2:$D$85,"=sales",'General ledger'!$E$2:$E$85,"=cloud",'General ledger'!$G$2:$G$85,"feb26")</f>
        <v>-23237</v>
      </c>
      <c r="G42" s="4">
        <f>SUMIFS('General ledger'!$F$2:$F$85,'General ledger'!$C$2:$C$85,"=uk",'General ledger'!$D$2:$D$85,"=sales",'General ledger'!$E$2:$E$85,"=cloud",'General ledger'!$G$2:$G$85,"mar26")</f>
        <v>-24931</v>
      </c>
      <c r="H42" s="4">
        <f>SUMIFS('General ledger'!$F$2:$F$85,'General ledger'!$C$2:$C$85,"=uk",'General ledger'!$D$2:$D$85,"=sales",'General ledger'!$E$2:$E$85,"=cloud",'General ledger'!$G$2:$G$85,"apr26")</f>
        <v>-26683</v>
      </c>
      <c r="I42" s="4">
        <f>SUMIFS('General ledger'!$F$2:$F$85,'General ledger'!$C$2:$C$85,"=uk",'General ledger'!$D$2:$D$85,"=sales",'General ledger'!$E$2:$E$85,"=cloud",'General ledger'!$G$2:$G$85,"may26")</f>
        <v>-28493</v>
      </c>
      <c r="J42" s="4">
        <f>SUMIFS('General ledger'!$F$2:$F$85,'General ledger'!$C$2:$C$85,"=uk",'General ledger'!$D$2:$D$85,"=sales",'General ledger'!$E$2:$E$85,"=cloud",'General ledger'!$G$2:$G$85,"jun26")</f>
        <v>-30360</v>
      </c>
    </row>
    <row r="43">
      <c r="A43" s="0" t="inlineStr">
        <is>
          <t xml:space="preserve">cloud</t>
        </is>
      </c>
      <c r="B43" s="0" t="inlineStr">
        <is>
          <t xml:space="preserve">uk</t>
        </is>
      </c>
      <c r="C43" s="0" t="inlineStr">
        <is>
          <t xml:space="preserve">sales</t>
        </is>
      </c>
      <c r="D43" s="0" t="inlineStr">
        <is>
          <t xml:space="preserve">budget</t>
        </is>
      </c>
      <c r="E43" s="6">
        <v>-24480</v>
      </c>
      <c r="F43" s="6">
        <v>-24480</v>
      </c>
      <c r="G43" s="6">
        <v>-24480</v>
      </c>
      <c r="H43" s="6">
        <v>-24480</v>
      </c>
      <c r="I43" s="6">
        <v>-24480</v>
      </c>
      <c r="J43" s="6">
        <v>-24480</v>
      </c>
    </row>
    <row r="44">
      <c r="A44" s="0" t="inlineStr">
        <is>
          <t xml:space="preserve">cloud</t>
        </is>
      </c>
      <c r="B44" s="0" t="inlineStr">
        <is>
          <t xml:space="preserve">uk</t>
        </is>
      </c>
      <c r="C44" s="0" t="inlineStr">
        <is>
          <t xml:space="preserve">sales</t>
        </is>
      </c>
      <c r="D44" s="0" t="inlineStr">
        <is>
          <t xml:space="preserve">variance</t>
        </is>
      </c>
      <c r="E44" s="4">
        <f>(E42-E43)</f>
        <v>2880</v>
      </c>
      <c r="F44" s="4">
        <f>(F42-F43)</f>
        <v>1243</v>
      </c>
      <c r="G44" s="4">
        <f>(G42-G43)</f>
        <v>-451</v>
      </c>
      <c r="H44" s="4">
        <f>(H42-H43)</f>
        <v>-2203</v>
      </c>
      <c r="I44" s="4">
        <f>(I42-I43)</f>
        <v>-4013</v>
      </c>
      <c r="J44" s="4">
        <f>(J42-J43)</f>
        <v>-5880</v>
      </c>
    </row>
    <row r="45">
      <c r="A45" s="0" t="inlineStr">
        <is>
          <t xml:space="preserve">cloud</t>
        </is>
      </c>
      <c r="B45" s="0" t="inlineStr">
        <is>
          <t xml:space="preserve">uk</t>
        </is>
      </c>
      <c r="C45" s="0" t="inlineStr">
        <is>
          <t xml:space="preserve">sales</t>
        </is>
      </c>
      <c r="D45" s="0" t="inlineStr">
        <is>
          <t xml:space="preserve">Variance %</t>
        </is>
      </c>
      <c r="E45" s="12">
        <f>IFERROR((E44/ABS(E43)),"")</f>
        <v>0.11764705882352941</v>
      </c>
      <c r="F45" s="12">
        <f>IFERROR((F44/ABS(F43)),"")</f>
        <v>0.05077614379084967</v>
      </c>
      <c r="G45" s="12">
        <f>IFERROR((G44/ABS(G43)),"")</f>
        <v>-0.018423202614379085</v>
      </c>
      <c r="H45" s="12">
        <f>IFERROR((H44/ABS(H43)),"")</f>
        <v>-0.08999183006535948</v>
      </c>
      <c r="I45" s="12">
        <f>IFERROR((I44/ABS(I43)),"")</f>
        <v>-0.1639297385620915</v>
      </c>
      <c r="J45" s="12">
        <f>IFERROR((J44/ABS(J43)),"")</f>
        <v>-0.24019607843137256</v>
      </c>
    </row>
    <row r="46">
      <c r="A46" s="0" t="inlineStr">
        <is>
          <t xml:space="preserve">cloud</t>
        </is>
      </c>
      <c r="B46" s="0" t="inlineStr">
        <is>
          <t xml:space="preserve">uk</t>
        </is>
      </c>
      <c r="C46" s="0" t="inlineStr">
        <is>
          <t xml:space="preserve">engineering</t>
        </is>
      </c>
      <c r="D46" s="0" t="inlineStr">
        <is>
          <t xml:space="preserve">actual</t>
        </is>
      </c>
      <c r="E46" s="4">
        <f>SUMIFS('General ledger'!$F$2:$F$85,'General ledger'!$C$2:$C$85,"=uk",'General ledger'!$D$2:$D$85,"=engineering",'General ledger'!$E$2:$E$85,"=cloud",'General ledger'!$G$2:$G$85,"jan26")</f>
        <v>-24480</v>
      </c>
      <c r="F46" s="4">
        <f>SUMIFS('General ledger'!$F$2:$F$85,'General ledger'!$C$2:$C$85,"=uk",'General ledger'!$D$2:$D$85,"=engineering",'General ledger'!$E$2:$E$85,"=cloud",'General ledger'!$G$2:$G$85,"feb26")</f>
        <v>-26203</v>
      </c>
      <c r="G46" s="4">
        <f>SUMIFS('General ledger'!$F$2:$F$85,'General ledger'!$C$2:$C$85,"=uk",'General ledger'!$D$2:$D$85,"=engineering",'General ledger'!$E$2:$E$85,"=cloud",'General ledger'!$G$2:$G$85,"mar26")</f>
        <v>-27984</v>
      </c>
      <c r="H46" s="4">
        <f>SUMIFS('General ledger'!$F$2:$F$85,'General ledger'!$C$2:$C$85,"=uk",'General ledger'!$D$2:$D$85,"=engineering",'General ledger'!$E$2:$E$85,"=cloud",'General ledger'!$G$2:$G$85,"apr26")</f>
        <v>-24067</v>
      </c>
      <c r="I46" s="4">
        <f>SUMIFS('General ledger'!$F$2:$F$85,'General ledger'!$C$2:$C$85,"=uk",'General ledger'!$D$2:$D$85,"=engineering",'General ledger'!$E$2:$E$85,"=cloud",'General ledger'!$G$2:$G$85,"may26")</f>
        <v>-25805</v>
      </c>
      <c r="J46" s="4">
        <f>SUMIFS('General ledger'!$F$2:$F$85,'General ledger'!$C$2:$C$85,"=uk",'General ledger'!$D$2:$D$85,"=engineering",'General ledger'!$E$2:$E$85,"=cloud",'General ledger'!$G$2:$G$85,"jun26")</f>
        <v>-27600</v>
      </c>
    </row>
    <row r="47">
      <c r="A47" s="0" t="inlineStr">
        <is>
          <t xml:space="preserve">cloud</t>
        </is>
      </c>
      <c r="B47" s="0" t="inlineStr">
        <is>
          <t xml:space="preserve">uk</t>
        </is>
      </c>
      <c r="C47" s="0" t="inlineStr">
        <is>
          <t xml:space="preserve">engineering</t>
        </is>
      </c>
      <c r="D47" s="0" t="inlineStr">
        <is>
          <t xml:space="preserve">budget</t>
        </is>
      </c>
      <c r="E47" s="6">
        <v>-24480</v>
      </c>
      <c r="F47" s="6">
        <v>-24480</v>
      </c>
      <c r="G47" s="6">
        <v>-24480</v>
      </c>
      <c r="H47" s="6">
        <v>-24480</v>
      </c>
      <c r="I47" s="6">
        <v>-24480</v>
      </c>
      <c r="J47" s="6">
        <v>-24480</v>
      </c>
    </row>
    <row r="48">
      <c r="A48" s="0" t="inlineStr">
        <is>
          <t xml:space="preserve">cloud</t>
        </is>
      </c>
      <c r="B48" s="0" t="inlineStr">
        <is>
          <t xml:space="preserve">uk</t>
        </is>
      </c>
      <c r="C48" s="0" t="inlineStr">
        <is>
          <t xml:space="preserve">engineering</t>
        </is>
      </c>
      <c r="D48" s="0" t="inlineStr">
        <is>
          <t xml:space="preserve">variance</t>
        </is>
      </c>
      <c r="E48" s="4">
        <f>(E46-E47)</f>
        <v>0</v>
      </c>
      <c r="F48" s="4">
        <f>(F46-F47)</f>
        <v>-1723</v>
      </c>
      <c r="G48" s="4">
        <f>(G46-G47)</f>
        <v>-3504</v>
      </c>
      <c r="H48" s="4">
        <f>(H46-H47)</f>
        <v>413</v>
      </c>
      <c r="I48" s="4">
        <f>(I46-I47)</f>
        <v>-1325</v>
      </c>
      <c r="J48" s="4">
        <f>(J46-J47)</f>
        <v>-3120</v>
      </c>
    </row>
    <row r="49">
      <c r="A49" s="0" t="inlineStr">
        <is>
          <t xml:space="preserve">cloud</t>
        </is>
      </c>
      <c r="B49" s="0" t="inlineStr">
        <is>
          <t xml:space="preserve">uk</t>
        </is>
      </c>
      <c r="C49" s="0" t="inlineStr">
        <is>
          <t xml:space="preserve">engineering</t>
        </is>
      </c>
      <c r="D49" s="0" t="inlineStr">
        <is>
          <t xml:space="preserve">Variance %</t>
        </is>
      </c>
      <c r="E49" s="12">
        <f>IFERROR((E48/ABS(E47)),"")</f>
        <v>0</v>
      </c>
      <c r="F49" s="12">
        <f>IFERROR((F48/ABS(F47)),"")</f>
        <v>-0.07038398692810457</v>
      </c>
      <c r="G49" s="12">
        <f>IFERROR((G48/ABS(G47)),"")</f>
        <v>-0.14313725490196078</v>
      </c>
      <c r="H49" s="12">
        <f>IFERROR((H48/ABS(H47)),"")</f>
        <v>0.016870915032679738</v>
      </c>
      <c r="I49" s="12">
        <f>IFERROR((I48/ABS(I47)),"")</f>
        <v>-0.054125816993464054</v>
      </c>
      <c r="J49" s="12">
        <f>IFERROR((J48/ABS(J47)),"")</f>
        <v>-0.12745098039215685</v>
      </c>
    </row>
    <row r="50">
      <c r="A50" s="0" t="inlineStr">
        <is>
          <t xml:space="preserve">travel</t>
        </is>
      </c>
      <c r="B50" s="0" t="inlineStr">
        <is>
          <t xml:space="preserve">us</t>
        </is>
      </c>
      <c r="C50" s="0" t="inlineStr">
        <is>
          <t xml:space="preserve">sales</t>
        </is>
      </c>
      <c r="D50" s="0" t="inlineStr">
        <is>
          <t xml:space="preserve">actual</t>
        </is>
      </c>
      <c r="E50" s="4">
        <f>SUMIFS('General ledger'!$F$2:$F$85,'General ledger'!$C$2:$C$85,"=us",'General ledger'!$D$2:$D$85,"=sales",'General ledger'!$E$2:$E$85,"=travel",'General ledger'!$G$2:$G$85,"jan26")</f>
        <v>-9792</v>
      </c>
      <c r="F50" s="4">
        <f>SUMIFS('General ledger'!$F$2:$F$85,'General ledger'!$C$2:$C$85,"=us",'General ledger'!$D$2:$D$85,"=sales",'General ledger'!$E$2:$E$85,"=travel",'General ledger'!$G$2:$G$85,"feb26")</f>
        <v>-10481</v>
      </c>
      <c r="G50" s="4">
        <f>SUMIFS('General ledger'!$F$2:$F$85,'General ledger'!$C$2:$C$85,"=us",'General ledger'!$D$2:$D$85,"=sales",'General ledger'!$E$2:$E$85,"=travel",'General ledger'!$G$2:$G$85,"mar26")</f>
        <v>-11194</v>
      </c>
      <c r="H50" s="4">
        <f>SUMIFS('General ledger'!$F$2:$F$85,'General ledger'!$C$2:$C$85,"=us",'General ledger'!$D$2:$D$85,"=sales",'General ledger'!$E$2:$E$85,"=travel",'General ledger'!$G$2:$G$85,"apr26")</f>
        <v>-9627</v>
      </c>
      <c r="I50" s="4">
        <f>SUMIFS('General ledger'!$F$2:$F$85,'General ledger'!$C$2:$C$85,"=us",'General ledger'!$D$2:$D$85,"=sales",'General ledger'!$E$2:$E$85,"=travel",'General ledger'!$G$2:$G$85,"may26")</f>
        <v>-10322</v>
      </c>
      <c r="J50" s="4">
        <f>SUMIFS('General ledger'!$F$2:$F$85,'General ledger'!$C$2:$C$85,"=us",'General ledger'!$D$2:$D$85,"=sales",'General ledger'!$E$2:$E$85,"=travel",'General ledger'!$G$2:$G$85,"jun26")</f>
        <v>-11040</v>
      </c>
    </row>
    <row r="51">
      <c r="A51" s="0" t="inlineStr">
        <is>
          <t xml:space="preserve">travel</t>
        </is>
      </c>
      <c r="B51" s="0" t="inlineStr">
        <is>
          <t xml:space="preserve">us</t>
        </is>
      </c>
      <c r="C51" s="0" t="inlineStr">
        <is>
          <t xml:space="preserve">sales</t>
        </is>
      </c>
      <c r="D51" s="0" t="inlineStr">
        <is>
          <t xml:space="preserve">budget</t>
        </is>
      </c>
      <c r="E51" s="6">
        <v>-9792</v>
      </c>
      <c r="F51" s="6">
        <v>-9792</v>
      </c>
      <c r="G51" s="6">
        <v>-9792</v>
      </c>
      <c r="H51" s="6">
        <v>-9792</v>
      </c>
      <c r="I51" s="6">
        <v>-9792</v>
      </c>
      <c r="J51" s="6">
        <v>-9792</v>
      </c>
    </row>
    <row r="52">
      <c r="A52" s="0" t="inlineStr">
        <is>
          <t xml:space="preserve">travel</t>
        </is>
      </c>
      <c r="B52" s="0" t="inlineStr">
        <is>
          <t xml:space="preserve">us</t>
        </is>
      </c>
      <c r="C52" s="0" t="inlineStr">
        <is>
          <t xml:space="preserve">sales</t>
        </is>
      </c>
      <c r="D52" s="0" t="inlineStr">
        <is>
          <t xml:space="preserve">variance</t>
        </is>
      </c>
      <c r="E52" s="4">
        <f>(E50-E51)</f>
        <v>0</v>
      </c>
      <c r="F52" s="4">
        <f>(F50-F51)</f>
        <v>-689</v>
      </c>
      <c r="G52" s="4">
        <f>(G50-G51)</f>
        <v>-1402</v>
      </c>
      <c r="H52" s="4">
        <f>(H50-H51)</f>
        <v>165</v>
      </c>
      <c r="I52" s="4">
        <f>(I50-I51)</f>
        <v>-530</v>
      </c>
      <c r="J52" s="4">
        <f>(J50-J51)</f>
        <v>-1248</v>
      </c>
    </row>
    <row r="53">
      <c r="A53" s="0" t="inlineStr">
        <is>
          <t xml:space="preserve">travel</t>
        </is>
      </c>
      <c r="B53" s="0" t="inlineStr">
        <is>
          <t xml:space="preserve">us</t>
        </is>
      </c>
      <c r="C53" s="0" t="inlineStr">
        <is>
          <t xml:space="preserve">sales</t>
        </is>
      </c>
      <c r="D53" s="0" t="inlineStr">
        <is>
          <t xml:space="preserve">Variance %</t>
        </is>
      </c>
      <c r="E53" s="12">
        <f>IFERROR((E52/ABS(E51)),"")</f>
        <v>0</v>
      </c>
      <c r="F53" s="12">
        <f>IFERROR((F52/ABS(F51)),"")</f>
        <v>-0.07036356209150327</v>
      </c>
      <c r="G53" s="12">
        <f>IFERROR((G52/ABS(G51)),"")</f>
        <v>-0.1431781045751634</v>
      </c>
      <c r="H53" s="12">
        <f>IFERROR((H52/ABS(H51)),"")</f>
        <v>0.01685049019607843</v>
      </c>
      <c r="I53" s="12">
        <f>IFERROR((I52/ABS(I51)),"")</f>
        <v>-0.054125816993464054</v>
      </c>
      <c r="J53" s="12">
        <f>IFERROR((J52/ABS(J51)),"")</f>
        <v>-0.12745098039215685</v>
      </c>
    </row>
    <row r="54">
      <c r="A54" s="0" t="inlineStr">
        <is>
          <t xml:space="preserve">travel</t>
        </is>
      </c>
      <c r="B54" s="0" t="inlineStr">
        <is>
          <t xml:space="preserve">us</t>
        </is>
      </c>
      <c r="C54" s="0" t="inlineStr">
        <is>
          <t xml:space="preserve">engineering</t>
        </is>
      </c>
      <c r="D54" s="0" t="inlineStr">
        <is>
          <t xml:space="preserve">actual</t>
        </is>
      </c>
      <c r="E54" s="4">
        <f>SUMIFS('General ledger'!$F$2:$F$85,'General ledger'!$C$2:$C$85,"=us",'General ledger'!$D$2:$D$85,"=engineering",'General ledger'!$E$2:$E$85,"=travel",'General ledger'!$G$2:$G$85,"jan26")</f>
        <v>-8832</v>
      </c>
      <c r="F54" s="4">
        <f>SUMIFS('General ledger'!$F$2:$F$85,'General ledger'!$C$2:$C$85,"=us",'General ledger'!$D$2:$D$85,"=engineering",'General ledger'!$E$2:$E$85,"=travel",'General ledger'!$G$2:$G$85,"feb26")</f>
        <v>-9492</v>
      </c>
      <c r="G54" s="4">
        <f>SUMIFS('General ledger'!$F$2:$F$85,'General ledger'!$C$2:$C$85,"=us",'General ledger'!$D$2:$D$85,"=engineering",'General ledger'!$E$2:$E$85,"=travel",'General ledger'!$G$2:$G$85,"mar26")</f>
        <v>-10176</v>
      </c>
      <c r="H54" s="4">
        <f>SUMIFS('General ledger'!$F$2:$F$85,'General ledger'!$C$2:$C$85,"=us",'General ledger'!$D$2:$D$85,"=engineering",'General ledger'!$E$2:$E$85,"=travel",'General ledger'!$G$2:$G$85,"apr26")</f>
        <v>-10883</v>
      </c>
      <c r="I54" s="4">
        <f>SUMIFS('General ledger'!$F$2:$F$85,'General ledger'!$C$2:$C$85,"=us",'General ledger'!$D$2:$D$85,"=engineering",'General ledger'!$E$2:$E$85,"=travel",'General ledger'!$G$2:$G$85,"may26")</f>
        <v>-11612</v>
      </c>
      <c r="J54" s="4">
        <f>SUMIFS('General ledger'!$F$2:$F$85,'General ledger'!$C$2:$C$85,"=us",'General ledger'!$D$2:$D$85,"=engineering",'General ledger'!$E$2:$E$85,"=travel",'General ledger'!$G$2:$G$85,"jun26")</f>
        <v>-9936</v>
      </c>
    </row>
    <row r="55">
      <c r="A55" s="0" t="inlineStr">
        <is>
          <t xml:space="preserve">travel</t>
        </is>
      </c>
      <c r="B55" s="0" t="inlineStr">
        <is>
          <t xml:space="preserve">us</t>
        </is>
      </c>
      <c r="C55" s="0" t="inlineStr">
        <is>
          <t xml:space="preserve">engineering</t>
        </is>
      </c>
      <c r="D55" s="0" t="inlineStr">
        <is>
          <t xml:space="preserve">budget</t>
        </is>
      </c>
      <c r="E55" s="6">
        <v>-9792</v>
      </c>
      <c r="F55" s="6">
        <v>-9792</v>
      </c>
      <c r="G55" s="6">
        <v>-9792</v>
      </c>
      <c r="H55" s="6">
        <v>-9792</v>
      </c>
      <c r="I55" s="6">
        <v>-9792</v>
      </c>
      <c r="J55" s="6">
        <v>-9792</v>
      </c>
    </row>
    <row r="56">
      <c r="A56" s="0" t="inlineStr">
        <is>
          <t xml:space="preserve">travel</t>
        </is>
      </c>
      <c r="B56" s="0" t="inlineStr">
        <is>
          <t xml:space="preserve">us</t>
        </is>
      </c>
      <c r="C56" s="0" t="inlineStr">
        <is>
          <t xml:space="preserve">engineering</t>
        </is>
      </c>
      <c r="D56" s="0" t="inlineStr">
        <is>
          <t xml:space="preserve">variance</t>
        </is>
      </c>
      <c r="E56" s="4">
        <f>(E54-E55)</f>
        <v>960</v>
      </c>
      <c r="F56" s="4">
        <f>(F54-F55)</f>
        <v>300</v>
      </c>
      <c r="G56" s="4">
        <f>(G54-G55)</f>
        <v>-384</v>
      </c>
      <c r="H56" s="4">
        <f>(H54-H55)</f>
        <v>-1091</v>
      </c>
      <c r="I56" s="4">
        <f>(I54-I55)</f>
        <v>-1820</v>
      </c>
      <c r="J56" s="4">
        <f>(J54-J55)</f>
        <v>-144</v>
      </c>
    </row>
    <row r="57">
      <c r="A57" s="0" t="inlineStr">
        <is>
          <t xml:space="preserve">travel</t>
        </is>
      </c>
      <c r="B57" s="0" t="inlineStr">
        <is>
          <t xml:space="preserve">us</t>
        </is>
      </c>
      <c r="C57" s="0" t="inlineStr">
        <is>
          <t xml:space="preserve">engineering</t>
        </is>
      </c>
      <c r="D57" s="0" t="inlineStr">
        <is>
          <t xml:space="preserve">Variance %</t>
        </is>
      </c>
      <c r="E57" s="12">
        <f>IFERROR((E56/ABS(E55)),"")</f>
        <v>0.09803921568627451</v>
      </c>
      <c r="F57" s="12">
        <f>IFERROR((F56/ABS(F55)),"")</f>
        <v>0.030637254901960783</v>
      </c>
      <c r="G57" s="12">
        <f>IFERROR((G56/ABS(G55)),"")</f>
        <v>-0.0392156862745098</v>
      </c>
      <c r="H57" s="12">
        <f>IFERROR((H56/ABS(H55)),"")</f>
        <v>-0.11141748366013073</v>
      </c>
      <c r="I57" s="12">
        <f>IFERROR((I56/ABS(I55)),"")</f>
        <v>-0.18586601307189543</v>
      </c>
      <c r="J57" s="12">
        <f>IFERROR((J56/ABS(J55)),"")</f>
        <v>-0.014705882352941176</v>
      </c>
    </row>
    <row r="58">
      <c r="A58" s="0" t="inlineStr">
        <is>
          <t xml:space="preserve">travel</t>
        </is>
      </c>
      <c r="B58" s="0" t="inlineStr">
        <is>
          <t xml:space="preserve">uk</t>
        </is>
      </c>
      <c r="C58" s="0" t="inlineStr">
        <is>
          <t xml:space="preserve">sales</t>
        </is>
      </c>
      <c r="D58" s="0" t="inlineStr">
        <is>
          <t xml:space="preserve">actual</t>
        </is>
      </c>
      <c r="E58" s="4">
        <f>SUMIFS('General ledger'!$F$2:$F$85,'General ledger'!$C$2:$C$85,"=uk",'General ledger'!$D$2:$D$85,"=sales",'General ledger'!$E$2:$E$85,"=travel",'General ledger'!$G$2:$G$85,"jan26")</f>
        <v>-6656</v>
      </c>
      <c r="F58" s="4">
        <f>SUMIFS('General ledger'!$F$2:$F$85,'General ledger'!$C$2:$C$85,"=uk",'General ledger'!$D$2:$D$85,"=sales",'General ledger'!$E$2:$E$85,"=travel",'General ledger'!$G$2:$G$85,"feb26")</f>
        <v>-7119</v>
      </c>
      <c r="G58" s="4">
        <f>SUMIFS('General ledger'!$F$2:$F$85,'General ledger'!$C$2:$C$85,"=uk",'General ledger'!$D$2:$D$85,"=sales",'General ledger'!$E$2:$E$85,"=travel",'General ledger'!$G$2:$G$85,"mar26")</f>
        <v>-6106</v>
      </c>
      <c r="H58" s="4">
        <f>SUMIFS('General ledger'!$F$2:$F$85,'General ledger'!$C$2:$C$85,"=uk",'General ledger'!$D$2:$D$85,"=sales",'General ledger'!$E$2:$E$85,"=travel",'General ledger'!$G$2:$G$85,"apr26")</f>
        <v>-6557</v>
      </c>
      <c r="I58" s="4">
        <f>SUMIFS('General ledger'!$F$2:$F$85,'General ledger'!$C$2:$C$85,"=uk",'General ledger'!$D$2:$D$85,"=sales",'General ledger'!$E$2:$E$85,"=travel",'General ledger'!$G$2:$G$85,"may26")</f>
        <v>-7025</v>
      </c>
      <c r="J58" s="4">
        <f>SUMIFS('General ledger'!$F$2:$F$85,'General ledger'!$C$2:$C$85,"=uk",'General ledger'!$D$2:$D$85,"=sales",'General ledger'!$E$2:$E$85,"=travel",'General ledger'!$G$2:$G$85,"jun26")</f>
        <v>-7507</v>
      </c>
    </row>
    <row r="59">
      <c r="A59" s="0" t="inlineStr">
        <is>
          <t xml:space="preserve">travel</t>
        </is>
      </c>
      <c r="B59" s="0" t="inlineStr">
        <is>
          <t xml:space="preserve">uk</t>
        </is>
      </c>
      <c r="C59" s="0" t="inlineStr">
        <is>
          <t xml:space="preserve">sales</t>
        </is>
      </c>
      <c r="D59" s="0" t="inlineStr">
        <is>
          <t xml:space="preserve">budget</t>
        </is>
      </c>
      <c r="E59" s="6">
        <v>-6528</v>
      </c>
      <c r="F59" s="6">
        <v>-6528</v>
      </c>
      <c r="G59" s="6">
        <v>-6528</v>
      </c>
      <c r="H59" s="6">
        <v>-6528</v>
      </c>
      <c r="I59" s="6">
        <v>-6528</v>
      </c>
      <c r="J59" s="6">
        <v>-6528</v>
      </c>
    </row>
    <row r="60">
      <c r="A60" s="0" t="inlineStr">
        <is>
          <t xml:space="preserve">travel</t>
        </is>
      </c>
      <c r="B60" s="0" t="inlineStr">
        <is>
          <t xml:space="preserve">uk</t>
        </is>
      </c>
      <c r="C60" s="0" t="inlineStr">
        <is>
          <t xml:space="preserve">sales</t>
        </is>
      </c>
      <c r="D60" s="0" t="inlineStr">
        <is>
          <t xml:space="preserve">variance</t>
        </is>
      </c>
      <c r="E60" s="4">
        <f>(E58-E59)</f>
        <v>-128</v>
      </c>
      <c r="F60" s="4">
        <f>(F58-F59)</f>
        <v>-591</v>
      </c>
      <c r="G60" s="4">
        <f>(G58-G59)</f>
        <v>422</v>
      </c>
      <c r="H60" s="4">
        <f>(H58-H59)</f>
        <v>-29</v>
      </c>
      <c r="I60" s="4">
        <f>(I58-I59)</f>
        <v>-497</v>
      </c>
      <c r="J60" s="4">
        <f>(J58-J59)</f>
        <v>-979</v>
      </c>
    </row>
    <row r="61">
      <c r="A61" s="0" t="inlineStr">
        <is>
          <t xml:space="preserve">travel</t>
        </is>
      </c>
      <c r="B61" s="0" t="inlineStr">
        <is>
          <t xml:space="preserve">uk</t>
        </is>
      </c>
      <c r="C61" s="0" t="inlineStr">
        <is>
          <t xml:space="preserve">sales</t>
        </is>
      </c>
      <c r="D61" s="0" t="inlineStr">
        <is>
          <t xml:space="preserve">Variance %</t>
        </is>
      </c>
      <c r="E61" s="12">
        <f>IFERROR((E60/ABS(E59)),"")</f>
        <v>-0.0196078431372549</v>
      </c>
      <c r="F61" s="12">
        <f>IFERROR((F60/ABS(F59)),"")</f>
        <v>-0.09053308823529412</v>
      </c>
      <c r="G61" s="12">
        <f>IFERROR((G60/ABS(G59)),"")</f>
        <v>0.06464460784313726</v>
      </c>
      <c r="H61" s="12">
        <f>IFERROR((H60/ABS(H59)),"")</f>
        <v>-0.0044424019607843136</v>
      </c>
      <c r="I61" s="12">
        <f>IFERROR((I60/ABS(I59)),"")</f>
        <v>-0.07613357843137254</v>
      </c>
      <c r="J61" s="12">
        <f>IFERROR((J60/ABS(J59)),"")</f>
        <v>-0.14996936274509803</v>
      </c>
    </row>
    <row r="62">
      <c r="A62" s="0" t="inlineStr">
        <is>
          <t xml:space="preserve">travel</t>
        </is>
      </c>
      <c r="B62" s="0" t="inlineStr">
        <is>
          <t xml:space="preserve">uk</t>
        </is>
      </c>
      <c r="C62" s="0" t="inlineStr">
        <is>
          <t xml:space="preserve">engineering</t>
        </is>
      </c>
      <c r="D62" s="0" t="inlineStr">
        <is>
          <t xml:space="preserve">actual</t>
        </is>
      </c>
      <c r="E62" s="4">
        <f>SUMIFS('General ledger'!$F$2:$F$85,'General ledger'!$C$2:$C$85,"=uk",'General ledger'!$D$2:$D$85,"=engineering",'General ledger'!$E$2:$E$85,"=travel",'General ledger'!$G$2:$G$85,"jan26")</f>
        <v>-6016</v>
      </c>
      <c r="F62" s="4">
        <f>SUMIFS('General ledger'!$F$2:$F$85,'General ledger'!$C$2:$C$85,"=uk",'General ledger'!$D$2:$D$85,"=engineering",'General ledger'!$E$2:$E$85,"=travel",'General ledger'!$G$2:$G$85,"feb26")</f>
        <v>-6460</v>
      </c>
      <c r="G62" s="4">
        <f>SUMIFS('General ledger'!$F$2:$F$85,'General ledger'!$C$2:$C$85,"=uk",'General ledger'!$D$2:$D$85,"=engineering",'General ledger'!$E$2:$E$85,"=travel",'General ledger'!$G$2:$G$85,"mar26")</f>
        <v>-6920</v>
      </c>
      <c r="H62" s="4">
        <f>SUMIFS('General ledger'!$F$2:$F$85,'General ledger'!$C$2:$C$85,"=uk",'General ledger'!$D$2:$D$85,"=engineering",'General ledger'!$E$2:$E$85,"=travel",'General ledger'!$G$2:$G$85,"apr26")</f>
        <v>-7395</v>
      </c>
      <c r="I62" s="4">
        <f>SUMIFS('General ledger'!$F$2:$F$85,'General ledger'!$C$2:$C$85,"=uk",'General ledger'!$D$2:$D$85,"=engineering",'General ledger'!$E$2:$E$85,"=travel",'General ledger'!$G$2:$G$85,"may26")</f>
        <v>-7885</v>
      </c>
      <c r="J62" s="4">
        <f>SUMIFS('General ledger'!$F$2:$F$85,'General ledger'!$C$2:$C$85,"=uk",'General ledger'!$D$2:$D$85,"=engineering",'General ledger'!$E$2:$E$85,"=travel",'General ledger'!$G$2:$G$85,"jun26")</f>
        <v>-6771</v>
      </c>
    </row>
    <row r="63">
      <c r="A63" s="0" t="inlineStr">
        <is>
          <t xml:space="preserve">travel</t>
        </is>
      </c>
      <c r="B63" s="0" t="inlineStr">
        <is>
          <t xml:space="preserve">uk</t>
        </is>
      </c>
      <c r="C63" s="0" t="inlineStr">
        <is>
          <t xml:space="preserve">engineering</t>
        </is>
      </c>
      <c r="D63" s="0" t="inlineStr">
        <is>
          <t xml:space="preserve">budget</t>
        </is>
      </c>
      <c r="E63" s="6">
        <v>-6528</v>
      </c>
      <c r="F63" s="6">
        <v>-6528</v>
      </c>
      <c r="G63" s="6">
        <v>-6528</v>
      </c>
      <c r="H63" s="6">
        <v>-6528</v>
      </c>
      <c r="I63" s="6">
        <v>-6528</v>
      </c>
      <c r="J63" s="6">
        <v>-6528</v>
      </c>
    </row>
    <row r="64">
      <c r="A64" s="0" t="inlineStr">
        <is>
          <t xml:space="preserve">travel</t>
        </is>
      </c>
      <c r="B64" s="0" t="inlineStr">
        <is>
          <t xml:space="preserve">uk</t>
        </is>
      </c>
      <c r="C64" s="0" t="inlineStr">
        <is>
          <t xml:space="preserve">engineering</t>
        </is>
      </c>
      <c r="D64" s="0" t="inlineStr">
        <is>
          <t xml:space="preserve">variance</t>
        </is>
      </c>
      <c r="E64" s="4">
        <f>(E62-E63)</f>
        <v>512</v>
      </c>
      <c r="F64" s="4">
        <f>(F62-F63)</f>
        <v>68</v>
      </c>
      <c r="G64" s="4">
        <f>(G62-G63)</f>
        <v>-392</v>
      </c>
      <c r="H64" s="4">
        <f>(H62-H63)</f>
        <v>-867</v>
      </c>
      <c r="I64" s="4">
        <f>(I62-I63)</f>
        <v>-1357</v>
      </c>
      <c r="J64" s="4">
        <f>(J62-J63)</f>
        <v>-243</v>
      </c>
    </row>
    <row r="65">
      <c r="A65" s="0" t="inlineStr">
        <is>
          <t xml:space="preserve">travel</t>
        </is>
      </c>
      <c r="B65" s="0" t="inlineStr">
        <is>
          <t xml:space="preserve">uk</t>
        </is>
      </c>
      <c r="C65" s="0" t="inlineStr">
        <is>
          <t xml:space="preserve">engineering</t>
        </is>
      </c>
      <c r="D65" s="0" t="inlineStr">
        <is>
          <t xml:space="preserve">Variance %</t>
        </is>
      </c>
      <c r="E65" s="12">
        <f>IFERROR((E64/ABS(E63)),"")</f>
        <v>0.0784313725490196</v>
      </c>
      <c r="F65" s="12">
        <f>IFERROR((F64/ABS(F63)),"")</f>
        <v>0.010416666666666666</v>
      </c>
      <c r="G65" s="12">
        <f>IFERROR((G64/ABS(G63)),"")</f>
        <v>-0.06004901960784314</v>
      </c>
      <c r="H65" s="12">
        <f>IFERROR((H64/ABS(H63)),"")</f>
        <v>-0.1328125</v>
      </c>
      <c r="I65" s="12">
        <f>IFERROR((I64/ABS(I63)),"")</f>
        <v>-0.20787377450980393</v>
      </c>
      <c r="J65" s="12">
        <f>IFERROR((J64/ABS(J63)),"")</f>
        <v>-0.03722426470588235</v>
      </c>
    </row>
    <row r="66">
      <c r="A66" s="0" t="inlineStr">
        <is>
          <t xml:space="preserve">Net</t>
        </is>
      </c>
      <c r="B66" s="0" t="inlineStr">
        <is>
          <t xml:space="preserve">us</t>
        </is>
      </c>
      <c r="C66" s="0" t="inlineStr">
        <is>
          <t xml:space="preserve">sales</t>
        </is>
      </c>
      <c r="D66" s="0" t="inlineStr">
        <is>
          <t xml:space="preserve">actual</t>
        </is>
      </c>
      <c r="E66" s="4">
        <f>SUM(E2,E18,E34,E50)</f>
        <v>277008</v>
      </c>
      <c r="F66" s="4">
        <f>SUM(F2,F18,F34,F50)</f>
        <v>303957</v>
      </c>
      <c r="G66" s="4">
        <f>SUM(G2,G18,G34,G50)</f>
        <v>211660</v>
      </c>
      <c r="H66" s="4">
        <f>SUM(H2,H18,H34,H50)</f>
        <v>231045</v>
      </c>
      <c r="I66" s="4">
        <f>SUM(I2,I18,I34,I50)</f>
        <v>293153</v>
      </c>
      <c r="J66" s="4">
        <f>SUM(J2,J18,J34,J50)</f>
        <v>312708</v>
      </c>
    </row>
    <row r="67">
      <c r="A67" s="0" t="inlineStr">
        <is>
          <t xml:space="preserve">Net</t>
        </is>
      </c>
      <c r="B67" s="0" t="inlineStr">
        <is>
          <t xml:space="preserve">us</t>
        </is>
      </c>
      <c r="C67" s="0" t="inlineStr">
        <is>
          <t xml:space="preserve">sales</t>
        </is>
      </c>
      <c r="D67" s="0" t="inlineStr">
        <is>
          <t xml:space="preserve">budget</t>
        </is>
      </c>
      <c r="E67" s="4">
        <f>SUM(E3,E19,E35,E51)</f>
        <v>259488</v>
      </c>
      <c r="F67" s="4">
        <f>SUM(F3,F19,F35,F51)</f>
        <v>259488</v>
      </c>
      <c r="G67" s="4">
        <f>SUM(G3,G19,G35,G51)</f>
        <v>259488</v>
      </c>
      <c r="H67" s="4">
        <f>SUM(H3,H19,H35,H51)</f>
        <v>259488</v>
      </c>
      <c r="I67" s="4">
        <f>SUM(I3,I19,I35,I51)</f>
        <v>259488</v>
      </c>
      <c r="J67" s="4">
        <f>SUM(J3,J19,J35,J51)</f>
        <v>259488</v>
      </c>
    </row>
    <row r="68">
      <c r="A68" s="0" t="inlineStr">
        <is>
          <t xml:space="preserve">Net</t>
        </is>
      </c>
      <c r="B68" s="0" t="inlineStr">
        <is>
          <t xml:space="preserve">us</t>
        </is>
      </c>
      <c r="C68" s="0" t="inlineStr">
        <is>
          <t xml:space="preserve">sales</t>
        </is>
      </c>
      <c r="D68" s="0" t="inlineStr">
        <is>
          <t xml:space="preserve">variance</t>
        </is>
      </c>
      <c r="E68" s="4">
        <f>(E66-E67)</f>
        <v>17520</v>
      </c>
      <c r="F68" s="4">
        <f>(F66-F67)</f>
        <v>44469</v>
      </c>
      <c r="G68" s="4">
        <f>(G66-G67)</f>
        <v>-47828</v>
      </c>
      <c r="H68" s="4">
        <f>(H66-H67)</f>
        <v>-28443</v>
      </c>
      <c r="I68" s="4">
        <f>(I66-I67)</f>
        <v>33665</v>
      </c>
      <c r="J68" s="4">
        <f>(J66-J67)</f>
        <v>53220</v>
      </c>
    </row>
    <row r="69">
      <c r="A69" s="0" t="inlineStr">
        <is>
          <t xml:space="preserve">Net</t>
        </is>
      </c>
      <c r="B69" s="0" t="inlineStr">
        <is>
          <t xml:space="preserve">us</t>
        </is>
      </c>
      <c r="C69" s="0" t="inlineStr">
        <is>
          <t xml:space="preserve">sales</t>
        </is>
      </c>
      <c r="D69" s="0" t="inlineStr">
        <is>
          <t xml:space="preserve">Variance %</t>
        </is>
      </c>
      <c r="E69" s="12">
        <f>IFERROR((E68/ABS(E67)),"")</f>
        <v>0.06751757306696263</v>
      </c>
      <c r="F69" s="12">
        <f>IFERROR((F68/ABS(F67)),"")</f>
        <v>0.17137208657047726</v>
      </c>
      <c r="G69" s="12">
        <f>IFERROR((G68/ABS(G67)),"")</f>
        <v>-0.18431680848440005</v>
      </c>
      <c r="H69" s="12">
        <f>IFERROR((H68/ABS(H67)),"")</f>
        <v>-0.10961200517943026</v>
      </c>
      <c r="I69" s="12">
        <f>IFERROR((I68/ABS(I67)),"")</f>
        <v>0.12973624984585028</v>
      </c>
      <c r="J69" s="12">
        <f>IFERROR((J68/ABS(J67)),"")</f>
        <v>0.20509618941916388</v>
      </c>
    </row>
    <row r="70">
      <c r="A70" s="0" t="inlineStr">
        <is>
          <t xml:space="preserve">Net</t>
        </is>
      </c>
      <c r="B70" s="0" t="inlineStr">
        <is>
          <t xml:space="preserve">us</t>
        </is>
      </c>
      <c r="C70" s="0" t="inlineStr">
        <is>
          <t xml:space="preserve">engineering</t>
        </is>
      </c>
      <c r="D70" s="0" t="inlineStr">
        <is>
          <t xml:space="preserve">actual</t>
        </is>
      </c>
      <c r="E70" s="4">
        <f>SUM(E6,E22,E38,E54)</f>
        <v>-239232</v>
      </c>
      <c r="F70" s="4">
        <f>SUM(F6,F22,F38,F54)</f>
        <v>-214915</v>
      </c>
      <c r="G70" s="4">
        <f>SUM(G6,G22,G38,G54)</f>
        <v>-230741</v>
      </c>
      <c r="H70" s="4">
        <f>SUM(H6,H22,H38,H54)</f>
        <v>-238475</v>
      </c>
      <c r="I70" s="4">
        <f>SUM(I6,I22,I38,I54)</f>
        <v>-255145</v>
      </c>
      <c r="J70" s="4">
        <f>SUM(J6,J22,J38,J54)</f>
        <v>-269928</v>
      </c>
    </row>
    <row r="71">
      <c r="A71" s="0" t="inlineStr">
        <is>
          <t xml:space="preserve">Net</t>
        </is>
      </c>
      <c r="B71" s="0" t="inlineStr">
        <is>
          <t xml:space="preserve">us</t>
        </is>
      </c>
      <c r="C71" s="0" t="inlineStr">
        <is>
          <t xml:space="preserve">engineering</t>
        </is>
      </c>
      <c r="D71" s="0" t="inlineStr">
        <is>
          <t xml:space="preserve">budget</t>
        </is>
      </c>
      <c r="E71" s="4">
        <f>SUM(E7,E23,E39,E55)</f>
        <v>-230112</v>
      </c>
      <c r="F71" s="4">
        <f>SUM(F7,F23,F39,F55)</f>
        <v>-230112</v>
      </c>
      <c r="G71" s="4">
        <f>SUM(G7,G23,G39,G55)</f>
        <v>-230112</v>
      </c>
      <c r="H71" s="4">
        <f>SUM(H7,H23,H39,H55)</f>
        <v>-230112</v>
      </c>
      <c r="I71" s="4">
        <f>SUM(I7,I23,I39,I55)</f>
        <v>-230112</v>
      </c>
      <c r="J71" s="4">
        <f>SUM(J7,J23,J39,J55)</f>
        <v>-230112</v>
      </c>
    </row>
    <row r="72">
      <c r="A72" s="0" t="inlineStr">
        <is>
          <t xml:space="preserve">Net</t>
        </is>
      </c>
      <c r="B72" s="0" t="inlineStr">
        <is>
          <t xml:space="preserve">us</t>
        </is>
      </c>
      <c r="C72" s="0" t="inlineStr">
        <is>
          <t xml:space="preserve">engineering</t>
        </is>
      </c>
      <c r="D72" s="0" t="inlineStr">
        <is>
          <t xml:space="preserve">variance</t>
        </is>
      </c>
      <c r="E72" s="4">
        <f>(E70-E71)</f>
        <v>-9120</v>
      </c>
      <c r="F72" s="4">
        <f>(F70-F71)</f>
        <v>15197</v>
      </c>
      <c r="G72" s="4">
        <f>(G70-G71)</f>
        <v>-629</v>
      </c>
      <c r="H72" s="4">
        <f>(H70-H71)</f>
        <v>-8363</v>
      </c>
      <c r="I72" s="4">
        <f>(I70-I71)</f>
        <v>-25033</v>
      </c>
      <c r="J72" s="4">
        <f>(J70-J71)</f>
        <v>-39816</v>
      </c>
    </row>
    <row r="73">
      <c r="A73" s="0" t="inlineStr">
        <is>
          <t xml:space="preserve">Net</t>
        </is>
      </c>
      <c r="B73" s="0" t="inlineStr">
        <is>
          <t xml:space="preserve">us</t>
        </is>
      </c>
      <c r="C73" s="0" t="inlineStr">
        <is>
          <t xml:space="preserve">engineering</t>
        </is>
      </c>
      <c r="D73" s="0" t="inlineStr">
        <is>
          <t xml:space="preserve">Variance %</t>
        </is>
      </c>
      <c r="E73" s="12">
        <f>IFERROR((E72/ABS(E71)),"")</f>
        <v>-0.03963287442636629</v>
      </c>
      <c r="F73" s="12">
        <f>IFERROR((F72/ABS(F71)),"")</f>
        <v>0.06604175358086498</v>
      </c>
      <c r="G73" s="12">
        <f>IFERROR((G72/ABS(G71)),"")</f>
        <v>-0.002733451536643026</v>
      </c>
      <c r="H73" s="12">
        <f>IFERROR((H72/ABS(H71)),"")</f>
        <v>-0.03634317202058128</v>
      </c>
      <c r="I73" s="12">
        <f>IFERROR((I72/ABS(I71)),"")</f>
        <v>-0.10878615630649423</v>
      </c>
      <c r="J73" s="12">
        <f>IFERROR((J72/ABS(J71)),"")</f>
        <v>-0.1730287859824781</v>
      </c>
    </row>
    <row r="74">
      <c r="A74" s="0" t="inlineStr">
        <is>
          <t xml:space="preserve">Net</t>
        </is>
      </c>
      <c r="B74" s="0" t="inlineStr">
        <is>
          <t xml:space="preserve">uk</t>
        </is>
      </c>
      <c r="C74" s="0" t="inlineStr">
        <is>
          <t xml:space="preserve">sales</t>
        </is>
      </c>
      <c r="D74" s="0" t="inlineStr">
        <is>
          <t xml:space="preserve">actual</t>
        </is>
      </c>
      <c r="E74" s="4">
        <f>SUM(E10,E26,E42,E58)</f>
        <v>193344</v>
      </c>
      <c r="F74" s="4">
        <f>SUM(F10,F26,F42,F58)</f>
        <v>206132</v>
      </c>
      <c r="G74" s="4">
        <f>SUM(G10,G26,G42,G58)</f>
        <v>146195</v>
      </c>
      <c r="H74" s="4">
        <f>SUM(H10,H26,H42,H58)</f>
        <v>157728</v>
      </c>
      <c r="I74" s="4">
        <f>SUM(I10,I26,I42,I58)</f>
        <v>199234</v>
      </c>
      <c r="J74" s="4">
        <f>SUM(J10,J26,J42,J58)</f>
        <v>212373</v>
      </c>
    </row>
    <row r="75">
      <c r="A75" s="0" t="inlineStr">
        <is>
          <t xml:space="preserve">Net</t>
        </is>
      </c>
      <c r="B75" s="0" t="inlineStr">
        <is>
          <t xml:space="preserve">uk</t>
        </is>
      </c>
      <c r="C75" s="0" t="inlineStr">
        <is>
          <t xml:space="preserve">sales</t>
        </is>
      </c>
      <c r="D75" s="0" t="inlineStr">
        <is>
          <t xml:space="preserve">budget</t>
        </is>
      </c>
      <c r="E75" s="4">
        <f>SUM(E11,E27,E43,E59)</f>
        <v>172992</v>
      </c>
      <c r="F75" s="4">
        <f>SUM(F11,F27,F43,F59)</f>
        <v>172992</v>
      </c>
      <c r="G75" s="4">
        <f>SUM(G11,G27,G43,G59)</f>
        <v>172992</v>
      </c>
      <c r="H75" s="4">
        <f>SUM(H11,H27,H43,H59)</f>
        <v>172992</v>
      </c>
      <c r="I75" s="4">
        <f>SUM(I11,I27,I43,I59)</f>
        <v>172992</v>
      </c>
      <c r="J75" s="4">
        <f>SUM(J11,J27,J43,J59)</f>
        <v>172992</v>
      </c>
    </row>
    <row r="76">
      <c r="A76" s="0" t="inlineStr">
        <is>
          <t xml:space="preserve">Net</t>
        </is>
      </c>
      <c r="B76" s="0" t="inlineStr">
        <is>
          <t xml:space="preserve">uk</t>
        </is>
      </c>
      <c r="C76" s="0" t="inlineStr">
        <is>
          <t xml:space="preserve">sales</t>
        </is>
      </c>
      <c r="D76" s="0" t="inlineStr">
        <is>
          <t xml:space="preserve">variance</t>
        </is>
      </c>
      <c r="E76" s="4">
        <f>(E74-E75)</f>
        <v>20352</v>
      </c>
      <c r="F76" s="4">
        <f>(F74-F75)</f>
        <v>33140</v>
      </c>
      <c r="G76" s="4">
        <f>(G74-G75)</f>
        <v>-26797</v>
      </c>
      <c r="H76" s="4">
        <f>(H74-H75)</f>
        <v>-15264</v>
      </c>
      <c r="I76" s="4">
        <f>(I74-I75)</f>
        <v>26242</v>
      </c>
      <c r="J76" s="4">
        <f>(J74-J75)</f>
        <v>39381</v>
      </c>
    </row>
    <row r="77">
      <c r="A77" s="0" t="inlineStr">
        <is>
          <t xml:space="preserve">Net</t>
        </is>
      </c>
      <c r="B77" s="0" t="inlineStr">
        <is>
          <t xml:space="preserve">uk</t>
        </is>
      </c>
      <c r="C77" s="0" t="inlineStr">
        <is>
          <t xml:space="preserve">sales</t>
        </is>
      </c>
      <c r="D77" s="0" t="inlineStr">
        <is>
          <t xml:space="preserve">Variance %</t>
        </is>
      </c>
      <c r="E77" s="12">
        <f>IFERROR((E76/ABS(E75)),"")</f>
        <v>0.11764705882352941</v>
      </c>
      <c r="F77" s="12">
        <f>IFERROR((F76/ABS(F75)),"")</f>
        <v>0.19156955234924158</v>
      </c>
      <c r="G77" s="12">
        <f>IFERROR((G76/ABS(G75)),"")</f>
        <v>-0.1549031169071402</v>
      </c>
      <c r="H77" s="12">
        <f>IFERROR((H76/ABS(H75)),"")</f>
        <v>-0.08823529411764706</v>
      </c>
      <c r="I77" s="12">
        <f>IFERROR((I76/ABS(I75)),"")</f>
        <v>0.151694876063633</v>
      </c>
      <c r="J77" s="12">
        <f>IFERROR((J76/ABS(J75)),"")</f>
        <v>0.22764636514983352</v>
      </c>
    </row>
    <row r="78">
      <c r="A78" s="0" t="inlineStr">
        <is>
          <t xml:space="preserve">Net</t>
        </is>
      </c>
      <c r="B78" s="0" t="inlineStr">
        <is>
          <t xml:space="preserve">uk</t>
        </is>
      </c>
      <c r="C78" s="0" t="inlineStr">
        <is>
          <t xml:space="preserve">engineering</t>
        </is>
      </c>
      <c r="D78" s="0" t="inlineStr">
        <is>
          <t xml:space="preserve">actual</t>
        </is>
      </c>
      <c r="E78" s="4">
        <f>SUM(E14,E30,E46,E62)</f>
        <v>-162496</v>
      </c>
      <c r="F78" s="4">
        <f>SUM(F14,F30,F46,F62)</f>
        <v>-146375</v>
      </c>
      <c r="G78" s="4">
        <f>SUM(G14,G30,G46,G62)</f>
        <v>-157016</v>
      </c>
      <c r="H78" s="4">
        <f>SUM(H14,H30,H46,H62)</f>
        <v>-162262</v>
      </c>
      <c r="I78" s="4">
        <f>SUM(I14,I30,I46,I62)</f>
        <v>-173466</v>
      </c>
      <c r="J78" s="4">
        <f>SUM(J14,J30,J46,J62)</f>
        <v>-183411</v>
      </c>
    </row>
    <row r="79">
      <c r="A79" s="0" t="inlineStr">
        <is>
          <t xml:space="preserve">Net</t>
        </is>
      </c>
      <c r="B79" s="0" t="inlineStr">
        <is>
          <t xml:space="preserve">uk</t>
        </is>
      </c>
      <c r="C79" s="0" t="inlineStr">
        <is>
          <t xml:space="preserve">engineering</t>
        </is>
      </c>
      <c r="D79" s="0" t="inlineStr">
        <is>
          <t xml:space="preserve">budget</t>
        </is>
      </c>
      <c r="E79" s="4">
        <f>SUM(E15,E31,E47,E63)</f>
        <v>-153408</v>
      </c>
      <c r="F79" s="4">
        <f>SUM(F15,F31,F47,F63)</f>
        <v>-153408</v>
      </c>
      <c r="G79" s="4">
        <f>SUM(G15,G31,G47,G63)</f>
        <v>-153408</v>
      </c>
      <c r="H79" s="4">
        <f>SUM(H15,H31,H47,H63)</f>
        <v>-153408</v>
      </c>
      <c r="I79" s="4">
        <f>SUM(I15,I31,I47,I63)</f>
        <v>-153408</v>
      </c>
      <c r="J79" s="4">
        <f>SUM(J15,J31,J47,J63)</f>
        <v>-153408</v>
      </c>
    </row>
    <row r="80">
      <c r="A80" s="0" t="inlineStr">
        <is>
          <t xml:space="preserve">Net</t>
        </is>
      </c>
      <c r="B80" s="0" t="inlineStr">
        <is>
          <t xml:space="preserve">uk</t>
        </is>
      </c>
      <c r="C80" s="0" t="inlineStr">
        <is>
          <t xml:space="preserve">engineering</t>
        </is>
      </c>
      <c r="D80" s="0" t="inlineStr">
        <is>
          <t xml:space="preserve">variance</t>
        </is>
      </c>
      <c r="E80" s="4">
        <f>(E78-E79)</f>
        <v>-9088</v>
      </c>
      <c r="F80" s="4">
        <f>(F78-F79)</f>
        <v>7033</v>
      </c>
      <c r="G80" s="4">
        <f>(G78-G79)</f>
        <v>-3608</v>
      </c>
      <c r="H80" s="4">
        <f>(H78-H79)</f>
        <v>-8854</v>
      </c>
      <c r="I80" s="4">
        <f>(I78-I79)</f>
        <v>-20058</v>
      </c>
      <c r="J80" s="4">
        <f>(J78-J79)</f>
        <v>-30003</v>
      </c>
    </row>
    <row r="81">
      <c r="A81" s="0" t="inlineStr">
        <is>
          <t xml:space="preserve">Net</t>
        </is>
      </c>
      <c r="B81" s="0" t="inlineStr">
        <is>
          <t xml:space="preserve">uk</t>
        </is>
      </c>
      <c r="C81" s="0" t="inlineStr">
        <is>
          <t xml:space="preserve">engineering</t>
        </is>
      </c>
      <c r="D81" s="0" t="inlineStr">
        <is>
          <t xml:space="preserve">Variance %</t>
        </is>
      </c>
      <c r="E81" s="12">
        <f>IFERROR((E80/ABS(E79)),"")</f>
        <v>-0.0592407175636212</v>
      </c>
      <c r="F81" s="12">
        <f>IFERROR((F80/ABS(F79)),"")</f>
        <v>0.045845066750104295</v>
      </c>
      <c r="G81" s="12">
        <f>IFERROR((G80/ABS(G79)),"")</f>
        <v>-0.02351898206090947</v>
      </c>
      <c r="H81" s="12">
        <f>IFERROR((H80/ABS(H79)),"")</f>
        <v>-0.05771537338339591</v>
      </c>
      <c r="I81" s="12">
        <f>IFERROR((I80/ABS(I79)),"")</f>
        <v>-0.13074937421777222</v>
      </c>
      <c r="J81" s="12">
        <f>IFERROR((J80/ABS(J79)),"")</f>
        <v>-0.19557650187734668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4" ySplit="1" topLeftCell="E2" activePane="bottomRight" state="frozen"/>
    </sheetView>
  </sheetViews>
  <cols>
    <col min="1" max="1" width="18" customWidth="1"/>
    <col min="2" max="2" width="18" customWidth="1"/>
    <col min="3" max="3" width="18" customWidth="1"/>
    <col min="4" max="4" width="3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</cols>
  <sheetData>
    <row r="1">
      <c r="A1" s="1" t="inlineStr">
        <is>
          <t xml:space="preserve">line</t>
        </is>
      </c>
      <c r="B1" s="1" t="inlineStr">
        <is>
          <t xml:space="preserve">subsidiary</t>
        </is>
      </c>
      <c r="C1" s="1" t="inlineStr">
        <is>
          <t xml:space="preserve">department</t>
        </is>
      </c>
      <c r="D1" s="1" t="inlineStr">
        <is>
          <t xml:space="preserve">version</t>
        </is>
      </c>
      <c r="E1" s="1" t="inlineStr">
        <is>
          <t xml:space="preserve">Jan-26</t>
        </is>
      </c>
      <c r="F1" s="1" t="inlineStr">
        <is>
          <t xml:space="preserve">Feb-26</t>
        </is>
      </c>
      <c r="G1" s="1" t="inlineStr">
        <is>
          <t xml:space="preserve">Mar-26</t>
        </is>
      </c>
      <c r="H1" s="1" t="inlineStr">
        <is>
          <t xml:space="preserve">Apr-26</t>
        </is>
      </c>
      <c r="I1" s="1" t="inlineStr">
        <is>
          <t xml:space="preserve">May-26</t>
        </is>
      </c>
      <c r="J1" s="1" t="inlineStr">
        <is>
          <t xml:space="preserve">Jun-26</t>
        </is>
      </c>
    </row>
    <row r="2">
      <c r="A2" s="0" t="inlineStr">
        <is>
          <t xml:space="preserve">revenue</t>
        </is>
      </c>
      <c r="B2" s="0" t="inlineStr">
        <is>
          <t xml:space="preserve">us</t>
        </is>
      </c>
      <c r="C2" s="0" t="inlineStr">
        <is>
          <t xml:space="preserve">sales</t>
        </is>
      </c>
      <c r="D2" s="0" t="inlineStr">
        <is>
          <t xml:space="preserve">actual</t>
        </is>
      </c>
    </row>
    <row r="3">
      <c r="A3" s="0" t="inlineStr">
        <is>
          <t xml:space="preserve">revenue</t>
        </is>
      </c>
      <c r="B3" s="0" t="inlineStr">
        <is>
          <t xml:space="preserve">us</t>
        </is>
      </c>
      <c r="C3" s="0" t="inlineStr">
        <is>
          <t xml:space="preserve">sales</t>
        </is>
      </c>
      <c r="D3" s="0" t="inlineStr">
        <is>
          <t xml:space="preserve">budget</t>
        </is>
      </c>
    </row>
    <row r="4">
      <c r="A4" s="0" t="inlineStr">
        <is>
          <t xml:space="preserve">revenue</t>
        </is>
      </c>
      <c r="B4" s="0" t="inlineStr">
        <is>
          <t xml:space="preserve">us</t>
        </is>
      </c>
      <c r="C4" s="0" t="inlineStr">
        <is>
          <t xml:space="preserve">sales</t>
        </is>
      </c>
      <c r="D4" s="0" t="inlineStr">
        <is>
          <t xml:space="preserve">variance</t>
        </is>
      </c>
      <c r="G4" s="2" t="inlineStr">
        <is>
          <t xml:space="preserve">Two enterprise renewals slipped to April; both signed in the first week.</t>
        </is>
      </c>
    </row>
    <row r="5">
      <c r="A5" s="0" t="inlineStr">
        <is>
          <t xml:space="preserve">revenue</t>
        </is>
      </c>
      <c r="B5" s="0" t="inlineStr">
        <is>
          <t xml:space="preserve">us</t>
        </is>
      </c>
      <c r="C5" s="0" t="inlineStr">
        <is>
          <t xml:space="preserve">sales</t>
        </is>
      </c>
      <c r="D5" s="0" t="inlineStr">
        <is>
          <t xml:space="preserve">Variance %</t>
        </is>
      </c>
    </row>
    <row r="6">
      <c r="A6" s="0" t="inlineStr">
        <is>
          <t xml:space="preserve">revenue</t>
        </is>
      </c>
      <c r="B6" s="0" t="inlineStr">
        <is>
          <t xml:space="preserve">us</t>
        </is>
      </c>
      <c r="C6" s="0" t="inlineStr">
        <is>
          <t xml:space="preserve">engineering</t>
        </is>
      </c>
      <c r="D6" s="0" t="inlineStr">
        <is>
          <t xml:space="preserve">actual</t>
        </is>
      </c>
    </row>
    <row r="7">
      <c r="A7" s="0" t="inlineStr">
        <is>
          <t xml:space="preserve">revenue</t>
        </is>
      </c>
      <c r="B7" s="0" t="inlineStr">
        <is>
          <t xml:space="preserve">us</t>
        </is>
      </c>
      <c r="C7" s="0" t="inlineStr">
        <is>
          <t xml:space="preserve">engineering</t>
        </is>
      </c>
      <c r="D7" s="0" t="inlineStr">
        <is>
          <t xml:space="preserve">budget</t>
        </is>
      </c>
    </row>
    <row r="8">
      <c r="A8" s="0" t="inlineStr">
        <is>
          <t xml:space="preserve">revenue</t>
        </is>
      </c>
      <c r="B8" s="0" t="inlineStr">
        <is>
          <t xml:space="preserve">us</t>
        </is>
      </c>
      <c r="C8" s="0" t="inlineStr">
        <is>
          <t xml:space="preserve">engineering</t>
        </is>
      </c>
      <c r="D8" s="0" t="inlineStr">
        <is>
          <t xml:space="preserve">variance</t>
        </is>
      </c>
      <c r="G8" s="2" t="inlineStr">
        <is>
          <t xml:space="preserve">No revenue budgeted for engineering.</t>
        </is>
      </c>
    </row>
    <row r="9">
      <c r="A9" s="0" t="inlineStr">
        <is>
          <t xml:space="preserve">revenue</t>
        </is>
      </c>
      <c r="B9" s="0" t="inlineStr">
        <is>
          <t xml:space="preserve">us</t>
        </is>
      </c>
      <c r="C9" s="0" t="inlineStr">
        <is>
          <t xml:space="preserve">engineering</t>
        </is>
      </c>
      <c r="D9" s="0" t="inlineStr">
        <is>
          <t xml:space="preserve">Variance %</t>
        </is>
      </c>
    </row>
    <row r="10">
      <c r="A10" s="0" t="inlineStr">
        <is>
          <t xml:space="preserve">revenue</t>
        </is>
      </c>
      <c r="B10" s="0" t="inlineStr">
        <is>
          <t xml:space="preserve">uk</t>
        </is>
      </c>
      <c r="C10" s="0" t="inlineStr">
        <is>
          <t xml:space="preserve">sales</t>
        </is>
      </c>
      <c r="D10" s="0" t="inlineStr">
        <is>
          <t xml:space="preserve">actual</t>
        </is>
      </c>
    </row>
    <row r="11">
      <c r="A11" s="0" t="inlineStr">
        <is>
          <t xml:space="preserve">revenue</t>
        </is>
      </c>
      <c r="B11" s="0" t="inlineStr">
        <is>
          <t xml:space="preserve">uk</t>
        </is>
      </c>
      <c r="C11" s="0" t="inlineStr">
        <is>
          <t xml:space="preserve">sales</t>
        </is>
      </c>
      <c r="D11" s="0" t="inlineStr">
        <is>
          <t xml:space="preserve">budget</t>
        </is>
      </c>
    </row>
    <row r="12">
      <c r="A12" s="0" t="inlineStr">
        <is>
          <t xml:space="preserve">revenue</t>
        </is>
      </c>
      <c r="B12" s="0" t="inlineStr">
        <is>
          <t xml:space="preserve">uk</t>
        </is>
      </c>
      <c r="C12" s="0" t="inlineStr">
        <is>
          <t xml:space="preserve">sales</t>
        </is>
      </c>
      <c r="D12" s="0" t="inlineStr">
        <is>
          <t xml:space="preserve">variance</t>
        </is>
      </c>
      <c r="G12" s="2" t="inlineStr">
        <is>
          <t xml:space="preserve">One mid-market deal lost to a competitor; pipeline covers Q2.</t>
        </is>
      </c>
    </row>
    <row r="13">
      <c r="A13" s="0" t="inlineStr">
        <is>
          <t xml:space="preserve">revenue</t>
        </is>
      </c>
      <c r="B13" s="0" t="inlineStr">
        <is>
          <t xml:space="preserve">uk</t>
        </is>
      </c>
      <c r="C13" s="0" t="inlineStr">
        <is>
          <t xml:space="preserve">sales</t>
        </is>
      </c>
      <c r="D13" s="0" t="inlineStr">
        <is>
          <t xml:space="preserve">Variance %</t>
        </is>
      </c>
    </row>
    <row r="14">
      <c r="A14" s="0" t="inlineStr">
        <is>
          <t xml:space="preserve">revenue</t>
        </is>
      </c>
      <c r="B14" s="0" t="inlineStr">
        <is>
          <t xml:space="preserve">uk</t>
        </is>
      </c>
      <c r="C14" s="0" t="inlineStr">
        <is>
          <t xml:space="preserve">engineering</t>
        </is>
      </c>
      <c r="D14" s="0" t="inlineStr">
        <is>
          <t xml:space="preserve">actual</t>
        </is>
      </c>
    </row>
    <row r="15">
      <c r="A15" s="0" t="inlineStr">
        <is>
          <t xml:space="preserve">revenue</t>
        </is>
      </c>
      <c r="B15" s="0" t="inlineStr">
        <is>
          <t xml:space="preserve">uk</t>
        </is>
      </c>
      <c r="C15" s="0" t="inlineStr">
        <is>
          <t xml:space="preserve">engineering</t>
        </is>
      </c>
      <c r="D15" s="0" t="inlineStr">
        <is>
          <t xml:space="preserve">budget</t>
        </is>
      </c>
    </row>
    <row r="16">
      <c r="A16" s="0" t="inlineStr">
        <is>
          <t xml:space="preserve">revenue</t>
        </is>
      </c>
      <c r="B16" s="0" t="inlineStr">
        <is>
          <t xml:space="preserve">uk</t>
        </is>
      </c>
      <c r="C16" s="0" t="inlineStr">
        <is>
          <t xml:space="preserve">engineering</t>
        </is>
      </c>
      <c r="D16" s="0" t="inlineStr">
        <is>
          <t xml:space="preserve">variance</t>
        </is>
      </c>
      <c r="G16" s="2" t="inlineStr">
        <is>
          <t xml:space="preserve">No revenue budgeted for engineering.</t>
        </is>
      </c>
    </row>
    <row r="17">
      <c r="A17" s="0" t="inlineStr">
        <is>
          <t xml:space="preserve">revenue</t>
        </is>
      </c>
      <c r="B17" s="0" t="inlineStr">
        <is>
          <t xml:space="preserve">uk</t>
        </is>
      </c>
      <c r="C17" s="0" t="inlineStr">
        <is>
          <t xml:space="preserve">engineering</t>
        </is>
      </c>
      <c r="D17" s="0" t="inlineStr">
        <is>
          <t xml:space="preserve">Variance %</t>
        </is>
      </c>
    </row>
    <row r="18">
      <c r="A18" s="0" t="inlineStr">
        <is>
          <t xml:space="preserve">salaries</t>
        </is>
      </c>
      <c r="B18" s="0" t="inlineStr">
        <is>
          <t xml:space="preserve">us</t>
        </is>
      </c>
      <c r="C18" s="0" t="inlineStr">
        <is>
          <t xml:space="preserve">sales</t>
        </is>
      </c>
      <c r="D18" s="0" t="inlineStr">
        <is>
          <t xml:space="preserve">actual</t>
        </is>
      </c>
    </row>
    <row r="19">
      <c r="A19" s="0" t="inlineStr">
        <is>
          <t xml:space="preserve">salaries</t>
        </is>
      </c>
      <c r="B19" s="0" t="inlineStr">
        <is>
          <t xml:space="preserve">us</t>
        </is>
      </c>
      <c r="C19" s="0" t="inlineStr">
        <is>
          <t xml:space="preserve">sales</t>
        </is>
      </c>
      <c r="D19" s="0" t="inlineStr">
        <is>
          <t xml:space="preserve">budget</t>
        </is>
      </c>
    </row>
    <row r="20">
      <c r="A20" s="0" t="inlineStr">
        <is>
          <t xml:space="preserve">salaries</t>
        </is>
      </c>
      <c r="B20" s="0" t="inlineStr">
        <is>
          <t xml:space="preserve">us</t>
        </is>
      </c>
      <c r="C20" s="0" t="inlineStr">
        <is>
          <t xml:space="preserve">sales</t>
        </is>
      </c>
      <c r="D20" s="0" t="inlineStr">
        <is>
          <t xml:space="preserve">variance</t>
        </is>
      </c>
      <c r="G20" s="2" t="inlineStr">
        <is>
          <t xml:space="preserve">Two AEs hired in February ahead of plan; ramp quota starts in Q2.</t>
        </is>
      </c>
    </row>
    <row r="21">
      <c r="A21" s="0" t="inlineStr">
        <is>
          <t xml:space="preserve">salaries</t>
        </is>
      </c>
      <c r="B21" s="0" t="inlineStr">
        <is>
          <t xml:space="preserve">us</t>
        </is>
      </c>
      <c r="C21" s="0" t="inlineStr">
        <is>
          <t xml:space="preserve">sales</t>
        </is>
      </c>
      <c r="D21" s="0" t="inlineStr">
        <is>
          <t xml:space="preserve">Variance %</t>
        </is>
      </c>
    </row>
    <row r="22">
      <c r="A22" s="0" t="inlineStr">
        <is>
          <t xml:space="preserve">salaries</t>
        </is>
      </c>
      <c r="B22" s="0" t="inlineStr">
        <is>
          <t xml:space="preserve">us</t>
        </is>
      </c>
      <c r="C22" s="0" t="inlineStr">
        <is>
          <t xml:space="preserve">engineering</t>
        </is>
      </c>
      <c r="D22" s="0" t="inlineStr">
        <is>
          <t xml:space="preserve">actual</t>
        </is>
      </c>
    </row>
    <row r="23">
      <c r="A23" s="0" t="inlineStr">
        <is>
          <t xml:space="preserve">salaries</t>
        </is>
      </c>
      <c r="B23" s="0" t="inlineStr">
        <is>
          <t xml:space="preserve">us</t>
        </is>
      </c>
      <c r="C23" s="0" t="inlineStr">
        <is>
          <t xml:space="preserve">engineering</t>
        </is>
      </c>
      <c r="D23" s="0" t="inlineStr">
        <is>
          <t xml:space="preserve">budget</t>
        </is>
      </c>
    </row>
    <row r="24">
      <c r="A24" s="0" t="inlineStr">
        <is>
          <t xml:space="preserve">salaries</t>
        </is>
      </c>
      <c r="B24" s="0" t="inlineStr">
        <is>
          <t xml:space="preserve">us</t>
        </is>
      </c>
      <c r="C24" s="0" t="inlineStr">
        <is>
          <t xml:space="preserve">engineering</t>
        </is>
      </c>
      <c r="D24" s="0" t="inlineStr">
        <is>
          <t xml:space="preserve">variance</t>
        </is>
      </c>
      <c r="G24" s="2" t="inlineStr">
        <is>
          <t xml:space="preserve">One open requisition unfilled; backfill starts in May.</t>
        </is>
      </c>
    </row>
    <row r="25">
      <c r="A25" s="0" t="inlineStr">
        <is>
          <t xml:space="preserve">salaries</t>
        </is>
      </c>
      <c r="B25" s="0" t="inlineStr">
        <is>
          <t xml:space="preserve">us</t>
        </is>
      </c>
      <c r="C25" s="0" t="inlineStr">
        <is>
          <t xml:space="preserve">engineering</t>
        </is>
      </c>
      <c r="D25" s="0" t="inlineStr">
        <is>
          <t xml:space="preserve">Variance %</t>
        </is>
      </c>
    </row>
    <row r="26">
      <c r="A26" s="0" t="inlineStr">
        <is>
          <t xml:space="preserve">salaries</t>
        </is>
      </c>
      <c r="B26" s="0" t="inlineStr">
        <is>
          <t xml:space="preserve">uk</t>
        </is>
      </c>
      <c r="C26" s="0" t="inlineStr">
        <is>
          <t xml:space="preserve">sales</t>
        </is>
      </c>
      <c r="D26" s="0" t="inlineStr">
        <is>
          <t xml:space="preserve">actual</t>
        </is>
      </c>
    </row>
    <row r="27">
      <c r="A27" s="0" t="inlineStr">
        <is>
          <t xml:space="preserve">salaries</t>
        </is>
      </c>
      <c r="B27" s="0" t="inlineStr">
        <is>
          <t xml:space="preserve">uk</t>
        </is>
      </c>
      <c r="C27" s="0" t="inlineStr">
        <is>
          <t xml:space="preserve">sales</t>
        </is>
      </c>
      <c r="D27" s="0" t="inlineStr">
        <is>
          <t xml:space="preserve">budget</t>
        </is>
      </c>
    </row>
    <row r="28">
      <c r="A28" s="0" t="inlineStr">
        <is>
          <t xml:space="preserve">salaries</t>
        </is>
      </c>
      <c r="B28" s="0" t="inlineStr">
        <is>
          <t xml:space="preserve">uk</t>
        </is>
      </c>
      <c r="C28" s="0" t="inlineStr">
        <is>
          <t xml:space="preserve">sales</t>
        </is>
      </c>
      <c r="D28" s="0" t="inlineStr">
        <is>
          <t xml:space="preserve">variance</t>
        </is>
      </c>
      <c r="G28" s="2" t="inlineStr">
        <is>
          <t xml:space="preserve">Commission accrual on the February over-attainment.</t>
        </is>
      </c>
    </row>
    <row r="29">
      <c r="A29" s="0" t="inlineStr">
        <is>
          <t xml:space="preserve">salaries</t>
        </is>
      </c>
      <c r="B29" s="0" t="inlineStr">
        <is>
          <t xml:space="preserve">uk</t>
        </is>
      </c>
      <c r="C29" s="0" t="inlineStr">
        <is>
          <t xml:space="preserve">sales</t>
        </is>
      </c>
      <c r="D29" s="0" t="inlineStr">
        <is>
          <t xml:space="preserve">Variance %</t>
        </is>
      </c>
    </row>
    <row r="30">
      <c r="A30" s="0" t="inlineStr">
        <is>
          <t xml:space="preserve">salaries</t>
        </is>
      </c>
      <c r="B30" s="0" t="inlineStr">
        <is>
          <t xml:space="preserve">uk</t>
        </is>
      </c>
      <c r="C30" s="0" t="inlineStr">
        <is>
          <t xml:space="preserve">engineering</t>
        </is>
      </c>
      <c r="D30" s="0" t="inlineStr">
        <is>
          <t xml:space="preserve">actual</t>
        </is>
      </c>
    </row>
    <row r="31">
      <c r="A31" s="0" t="inlineStr">
        <is>
          <t xml:space="preserve">salaries</t>
        </is>
      </c>
      <c r="B31" s="0" t="inlineStr">
        <is>
          <t xml:space="preserve">uk</t>
        </is>
      </c>
      <c r="C31" s="0" t="inlineStr">
        <is>
          <t xml:space="preserve">engineering</t>
        </is>
      </c>
      <c r="D31" s="0" t="inlineStr">
        <is>
          <t xml:space="preserve">budget</t>
        </is>
      </c>
    </row>
    <row r="32">
      <c r="A32" s="0" t="inlineStr">
        <is>
          <t xml:space="preserve">salaries</t>
        </is>
      </c>
      <c r="B32" s="0" t="inlineStr">
        <is>
          <t xml:space="preserve">uk</t>
        </is>
      </c>
      <c r="C32" s="0" t="inlineStr">
        <is>
          <t xml:space="preserve">engineering</t>
        </is>
      </c>
      <c r="D32" s="0" t="inlineStr">
        <is>
          <t xml:space="preserve">variance</t>
        </is>
      </c>
      <c r="G32" s="2" t="inlineStr">
        <is>
          <t xml:space="preserve">On plan.</t>
        </is>
      </c>
    </row>
    <row r="33">
      <c r="A33" s="0" t="inlineStr">
        <is>
          <t xml:space="preserve">salaries</t>
        </is>
      </c>
      <c r="B33" s="0" t="inlineStr">
        <is>
          <t xml:space="preserve">uk</t>
        </is>
      </c>
      <c r="C33" s="0" t="inlineStr">
        <is>
          <t xml:space="preserve">engineering</t>
        </is>
      </c>
      <c r="D33" s="0" t="inlineStr">
        <is>
          <t xml:space="preserve">Variance %</t>
        </is>
      </c>
    </row>
    <row r="34">
      <c r="A34" s="0" t="inlineStr">
        <is>
          <t xml:space="preserve">cloud</t>
        </is>
      </c>
      <c r="B34" s="0" t="inlineStr">
        <is>
          <t xml:space="preserve">us</t>
        </is>
      </c>
      <c r="C34" s="0" t="inlineStr">
        <is>
          <t xml:space="preserve">sales</t>
        </is>
      </c>
      <c r="D34" s="0" t="inlineStr">
        <is>
          <t xml:space="preserve">actual</t>
        </is>
      </c>
    </row>
    <row r="35">
      <c r="A35" s="0" t="inlineStr">
        <is>
          <t xml:space="preserve">cloud</t>
        </is>
      </c>
      <c r="B35" s="0" t="inlineStr">
        <is>
          <t xml:space="preserve">us</t>
        </is>
      </c>
      <c r="C35" s="0" t="inlineStr">
        <is>
          <t xml:space="preserve">sales</t>
        </is>
      </c>
      <c r="D35" s="0" t="inlineStr">
        <is>
          <t xml:space="preserve">budget</t>
        </is>
      </c>
    </row>
    <row r="36">
      <c r="A36" s="0" t="inlineStr">
        <is>
          <t xml:space="preserve">cloud</t>
        </is>
      </c>
      <c r="B36" s="0" t="inlineStr">
        <is>
          <t xml:space="preserve">us</t>
        </is>
      </c>
      <c r="C36" s="0" t="inlineStr">
        <is>
          <t xml:space="preserve">sales</t>
        </is>
      </c>
      <c r="D36" s="0" t="inlineStr">
        <is>
          <t xml:space="preserve">variance</t>
        </is>
      </c>
      <c r="G36" s="2" t="inlineStr">
        <is>
          <t xml:space="preserve">On plan.</t>
        </is>
      </c>
    </row>
    <row r="37">
      <c r="A37" s="0" t="inlineStr">
        <is>
          <t xml:space="preserve">cloud</t>
        </is>
      </c>
      <c r="B37" s="0" t="inlineStr">
        <is>
          <t xml:space="preserve">us</t>
        </is>
      </c>
      <c r="C37" s="0" t="inlineStr">
        <is>
          <t xml:space="preserve">sales</t>
        </is>
      </c>
      <c r="D37" s="0" t="inlineStr">
        <is>
          <t xml:space="preserve">Variance %</t>
        </is>
      </c>
    </row>
    <row r="38">
      <c r="A38" s="0" t="inlineStr">
        <is>
          <t xml:space="preserve">cloud</t>
        </is>
      </c>
      <c r="B38" s="0" t="inlineStr">
        <is>
          <t xml:space="preserve">us</t>
        </is>
      </c>
      <c r="C38" s="0" t="inlineStr">
        <is>
          <t xml:space="preserve">engineering</t>
        </is>
      </c>
      <c r="D38" s="0" t="inlineStr">
        <is>
          <t xml:space="preserve">actual</t>
        </is>
      </c>
    </row>
    <row r="39">
      <c r="A39" s="0" t="inlineStr">
        <is>
          <t xml:space="preserve">cloud</t>
        </is>
      </c>
      <c r="B39" s="0" t="inlineStr">
        <is>
          <t xml:space="preserve">us</t>
        </is>
      </c>
      <c r="C39" s="0" t="inlineStr">
        <is>
          <t xml:space="preserve">engineering</t>
        </is>
      </c>
      <c r="D39" s="0" t="inlineStr">
        <is>
          <t xml:space="preserve">budget</t>
        </is>
      </c>
    </row>
    <row r="40">
      <c r="A40" s="0" t="inlineStr">
        <is>
          <t xml:space="preserve">cloud</t>
        </is>
      </c>
      <c r="B40" s="0" t="inlineStr">
        <is>
          <t xml:space="preserve">us</t>
        </is>
      </c>
      <c r="C40" s="0" t="inlineStr">
        <is>
          <t xml:space="preserve">engineering</t>
        </is>
      </c>
      <c r="D40" s="0" t="inlineStr">
        <is>
          <t xml:space="preserve">variance</t>
        </is>
      </c>
      <c r="G40" s="2" t="inlineStr">
        <is>
          <t xml:space="preserve">GPU cluster for the Q1 training run; one-off, approved by CTO.</t>
        </is>
      </c>
    </row>
    <row r="41">
      <c r="A41" s="0" t="inlineStr">
        <is>
          <t xml:space="preserve">cloud</t>
        </is>
      </c>
      <c r="B41" s="0" t="inlineStr">
        <is>
          <t xml:space="preserve">us</t>
        </is>
      </c>
      <c r="C41" s="0" t="inlineStr">
        <is>
          <t xml:space="preserve">engineering</t>
        </is>
      </c>
      <c r="D41" s="0" t="inlineStr">
        <is>
          <t xml:space="preserve">Variance %</t>
        </is>
      </c>
    </row>
    <row r="42">
      <c r="A42" s="0" t="inlineStr">
        <is>
          <t xml:space="preserve">cloud</t>
        </is>
      </c>
      <c r="B42" s="0" t="inlineStr">
        <is>
          <t xml:space="preserve">uk</t>
        </is>
      </c>
      <c r="C42" s="0" t="inlineStr">
        <is>
          <t xml:space="preserve">sales</t>
        </is>
      </c>
      <c r="D42" s="0" t="inlineStr">
        <is>
          <t xml:space="preserve">actual</t>
        </is>
      </c>
    </row>
    <row r="43">
      <c r="A43" s="0" t="inlineStr">
        <is>
          <t xml:space="preserve">cloud</t>
        </is>
      </c>
      <c r="B43" s="0" t="inlineStr">
        <is>
          <t xml:space="preserve">uk</t>
        </is>
      </c>
      <c r="C43" s="0" t="inlineStr">
        <is>
          <t xml:space="preserve">sales</t>
        </is>
      </c>
      <c r="D43" s="0" t="inlineStr">
        <is>
          <t xml:space="preserve">budget</t>
        </is>
      </c>
    </row>
    <row r="44">
      <c r="A44" s="0" t="inlineStr">
        <is>
          <t xml:space="preserve">cloud</t>
        </is>
      </c>
      <c r="B44" s="0" t="inlineStr">
        <is>
          <t xml:space="preserve">uk</t>
        </is>
      </c>
      <c r="C44" s="0" t="inlineStr">
        <is>
          <t xml:space="preserve">sales</t>
        </is>
      </c>
      <c r="D44" s="0" t="inlineStr">
        <is>
          <t xml:space="preserve">variance</t>
        </is>
      </c>
      <c r="G44" s="2" t="inlineStr">
        <is>
          <t xml:space="preserve">On plan.</t>
        </is>
      </c>
    </row>
    <row r="45">
      <c r="A45" s="0" t="inlineStr">
        <is>
          <t xml:space="preserve">cloud</t>
        </is>
      </c>
      <c r="B45" s="0" t="inlineStr">
        <is>
          <t xml:space="preserve">uk</t>
        </is>
      </c>
      <c r="C45" s="0" t="inlineStr">
        <is>
          <t xml:space="preserve">sales</t>
        </is>
      </c>
      <c r="D45" s="0" t="inlineStr">
        <is>
          <t xml:space="preserve">Variance %</t>
        </is>
      </c>
    </row>
    <row r="46">
      <c r="A46" s="0" t="inlineStr">
        <is>
          <t xml:space="preserve">cloud</t>
        </is>
      </c>
      <c r="B46" s="0" t="inlineStr">
        <is>
          <t xml:space="preserve">uk</t>
        </is>
      </c>
      <c r="C46" s="0" t="inlineStr">
        <is>
          <t xml:space="preserve">engineering</t>
        </is>
      </c>
      <c r="D46" s="0" t="inlineStr">
        <is>
          <t xml:space="preserve">actual</t>
        </is>
      </c>
    </row>
    <row r="47">
      <c r="A47" s="0" t="inlineStr">
        <is>
          <t xml:space="preserve">cloud</t>
        </is>
      </c>
      <c r="B47" s="0" t="inlineStr">
        <is>
          <t xml:space="preserve">uk</t>
        </is>
      </c>
      <c r="C47" s="0" t="inlineStr">
        <is>
          <t xml:space="preserve">engineering</t>
        </is>
      </c>
      <c r="D47" s="0" t="inlineStr">
        <is>
          <t xml:space="preserve">budget</t>
        </is>
      </c>
    </row>
    <row r="48">
      <c r="A48" s="0" t="inlineStr">
        <is>
          <t xml:space="preserve">cloud</t>
        </is>
      </c>
      <c r="B48" s="0" t="inlineStr">
        <is>
          <t xml:space="preserve">uk</t>
        </is>
      </c>
      <c r="C48" s="0" t="inlineStr">
        <is>
          <t xml:space="preserve">engineering</t>
        </is>
      </c>
      <c r="D48" s="0" t="inlineStr">
        <is>
          <t xml:space="preserve">variance</t>
        </is>
      </c>
      <c r="G48" s="2" t="inlineStr">
        <is>
          <t xml:space="preserve">Data transfer for the EU region migration; recurs through May.</t>
        </is>
      </c>
    </row>
    <row r="49">
      <c r="A49" s="0" t="inlineStr">
        <is>
          <t xml:space="preserve">cloud</t>
        </is>
      </c>
      <c r="B49" s="0" t="inlineStr">
        <is>
          <t xml:space="preserve">uk</t>
        </is>
      </c>
      <c r="C49" s="0" t="inlineStr">
        <is>
          <t xml:space="preserve">engineering</t>
        </is>
      </c>
      <c r="D49" s="0" t="inlineStr">
        <is>
          <t xml:space="preserve">Variance %</t>
        </is>
      </c>
    </row>
    <row r="50">
      <c r="A50" s="0" t="inlineStr">
        <is>
          <t xml:space="preserve">travel</t>
        </is>
      </c>
      <c r="B50" s="0" t="inlineStr">
        <is>
          <t xml:space="preserve">us</t>
        </is>
      </c>
      <c r="C50" s="0" t="inlineStr">
        <is>
          <t xml:space="preserve">sales</t>
        </is>
      </c>
      <c r="D50" s="0" t="inlineStr">
        <is>
          <t xml:space="preserve">actual</t>
        </is>
      </c>
    </row>
    <row r="51">
      <c r="A51" s="0" t="inlineStr">
        <is>
          <t xml:space="preserve">travel</t>
        </is>
      </c>
      <c r="B51" s="0" t="inlineStr">
        <is>
          <t xml:space="preserve">us</t>
        </is>
      </c>
      <c r="C51" s="0" t="inlineStr">
        <is>
          <t xml:space="preserve">sales</t>
        </is>
      </c>
      <c r="D51" s="0" t="inlineStr">
        <is>
          <t xml:space="preserve">budget</t>
        </is>
      </c>
    </row>
    <row r="52">
      <c r="A52" s="0" t="inlineStr">
        <is>
          <t xml:space="preserve">travel</t>
        </is>
      </c>
      <c r="B52" s="0" t="inlineStr">
        <is>
          <t xml:space="preserve">us</t>
        </is>
      </c>
      <c r="C52" s="0" t="inlineStr">
        <is>
          <t xml:space="preserve">sales</t>
        </is>
      </c>
      <c r="D52" s="0" t="inlineStr">
        <is>
          <t xml:space="preserve">variance</t>
        </is>
      </c>
      <c r="G52" s="2" t="inlineStr">
        <is>
          <t xml:space="preserve">SKO travel booked late; the rest of the quarter is on plan.</t>
        </is>
      </c>
    </row>
    <row r="53">
      <c r="A53" s="0" t="inlineStr">
        <is>
          <t xml:space="preserve">travel</t>
        </is>
      </c>
      <c r="B53" s="0" t="inlineStr">
        <is>
          <t xml:space="preserve">us</t>
        </is>
      </c>
      <c r="C53" s="0" t="inlineStr">
        <is>
          <t xml:space="preserve">sales</t>
        </is>
      </c>
      <c r="D53" s="0" t="inlineStr">
        <is>
          <t xml:space="preserve">Variance %</t>
        </is>
      </c>
    </row>
    <row r="54">
      <c r="A54" s="0" t="inlineStr">
        <is>
          <t xml:space="preserve">travel</t>
        </is>
      </c>
      <c r="B54" s="0" t="inlineStr">
        <is>
          <t xml:space="preserve">us</t>
        </is>
      </c>
      <c r="C54" s="0" t="inlineStr">
        <is>
          <t xml:space="preserve">engineering</t>
        </is>
      </c>
      <c r="D54" s="0" t="inlineStr">
        <is>
          <t xml:space="preserve">actual</t>
        </is>
      </c>
    </row>
    <row r="55">
      <c r="A55" s="0" t="inlineStr">
        <is>
          <t xml:space="preserve">travel</t>
        </is>
      </c>
      <c r="B55" s="0" t="inlineStr">
        <is>
          <t xml:space="preserve">us</t>
        </is>
      </c>
      <c r="C55" s="0" t="inlineStr">
        <is>
          <t xml:space="preserve">engineering</t>
        </is>
      </c>
      <c r="D55" s="0" t="inlineStr">
        <is>
          <t xml:space="preserve">budget</t>
        </is>
      </c>
    </row>
    <row r="56">
      <c r="A56" s="0" t="inlineStr">
        <is>
          <t xml:space="preserve">travel</t>
        </is>
      </c>
      <c r="B56" s="0" t="inlineStr">
        <is>
          <t xml:space="preserve">us</t>
        </is>
      </c>
      <c r="C56" s="0" t="inlineStr">
        <is>
          <t xml:space="preserve">engineering</t>
        </is>
      </c>
      <c r="D56" s="0" t="inlineStr">
        <is>
          <t xml:space="preserve">variance</t>
        </is>
      </c>
      <c r="G56" s="2" t="inlineStr">
        <is>
          <t xml:space="preserve">Conference travel for two engineers.</t>
        </is>
      </c>
    </row>
    <row r="57">
      <c r="A57" s="0" t="inlineStr">
        <is>
          <t xml:space="preserve">travel</t>
        </is>
      </c>
      <c r="B57" s="0" t="inlineStr">
        <is>
          <t xml:space="preserve">us</t>
        </is>
      </c>
      <c r="C57" s="0" t="inlineStr">
        <is>
          <t xml:space="preserve">engineering</t>
        </is>
      </c>
      <c r="D57" s="0" t="inlineStr">
        <is>
          <t xml:space="preserve">Variance %</t>
        </is>
      </c>
    </row>
    <row r="58">
      <c r="A58" s="0" t="inlineStr">
        <is>
          <t xml:space="preserve">travel</t>
        </is>
      </c>
      <c r="B58" s="0" t="inlineStr">
        <is>
          <t xml:space="preserve">uk</t>
        </is>
      </c>
      <c r="C58" s="0" t="inlineStr">
        <is>
          <t xml:space="preserve">sales</t>
        </is>
      </c>
      <c r="D58" s="0" t="inlineStr">
        <is>
          <t xml:space="preserve">actual</t>
        </is>
      </c>
    </row>
    <row r="59">
      <c r="A59" s="0" t="inlineStr">
        <is>
          <t xml:space="preserve">travel</t>
        </is>
      </c>
      <c r="B59" s="0" t="inlineStr">
        <is>
          <t xml:space="preserve">uk</t>
        </is>
      </c>
      <c r="C59" s="0" t="inlineStr">
        <is>
          <t xml:space="preserve">sales</t>
        </is>
      </c>
      <c r="D59" s="0" t="inlineStr">
        <is>
          <t xml:space="preserve">budget</t>
        </is>
      </c>
    </row>
    <row r="60">
      <c r="A60" s="0" t="inlineStr">
        <is>
          <t xml:space="preserve">travel</t>
        </is>
      </c>
      <c r="B60" s="0" t="inlineStr">
        <is>
          <t xml:space="preserve">uk</t>
        </is>
      </c>
      <c r="C60" s="0" t="inlineStr">
        <is>
          <t xml:space="preserve">sales</t>
        </is>
      </c>
      <c r="D60" s="0" t="inlineStr">
        <is>
          <t xml:space="preserve">variance</t>
        </is>
      </c>
      <c r="F60" s="2" t="inlineStr">
        <is>
          <t xml:space="preserve">Two trade shows moved from March into February.</t>
        </is>
      </c>
      <c r="G60" s="2" t="inlineStr">
        <is>
          <t xml:space="preserve">Trade shows moved into February; March travel below plan.</t>
        </is>
      </c>
    </row>
    <row r="61">
      <c r="A61" s="0" t="inlineStr">
        <is>
          <t xml:space="preserve">travel</t>
        </is>
      </c>
      <c r="B61" s="0" t="inlineStr">
        <is>
          <t xml:space="preserve">uk</t>
        </is>
      </c>
      <c r="C61" s="0" t="inlineStr">
        <is>
          <t xml:space="preserve">sales</t>
        </is>
      </c>
      <c r="D61" s="0" t="inlineStr">
        <is>
          <t xml:space="preserve">Variance %</t>
        </is>
      </c>
    </row>
    <row r="62">
      <c r="A62" s="0" t="inlineStr">
        <is>
          <t xml:space="preserve">travel</t>
        </is>
      </c>
      <c r="B62" s="0" t="inlineStr">
        <is>
          <t xml:space="preserve">uk</t>
        </is>
      </c>
      <c r="C62" s="0" t="inlineStr">
        <is>
          <t xml:space="preserve">engineering</t>
        </is>
      </c>
      <c r="D62" s="0" t="inlineStr">
        <is>
          <t xml:space="preserve">actual</t>
        </is>
      </c>
    </row>
    <row r="63">
      <c r="A63" s="0" t="inlineStr">
        <is>
          <t xml:space="preserve">travel</t>
        </is>
      </c>
      <c r="B63" s="0" t="inlineStr">
        <is>
          <t xml:space="preserve">uk</t>
        </is>
      </c>
      <c r="C63" s="0" t="inlineStr">
        <is>
          <t xml:space="preserve">engineering</t>
        </is>
      </c>
      <c r="D63" s="0" t="inlineStr">
        <is>
          <t xml:space="preserve">budget</t>
        </is>
      </c>
    </row>
    <row r="64">
      <c r="A64" s="0" t="inlineStr">
        <is>
          <t xml:space="preserve">travel</t>
        </is>
      </c>
      <c r="B64" s="0" t="inlineStr">
        <is>
          <t xml:space="preserve">uk</t>
        </is>
      </c>
      <c r="C64" s="0" t="inlineStr">
        <is>
          <t xml:space="preserve">engineering</t>
        </is>
      </c>
      <c r="D64" s="0" t="inlineStr">
        <is>
          <t xml:space="preserve">variance</t>
        </is>
      </c>
      <c r="G64" s="2" t="inlineStr">
        <is>
          <t xml:space="preserve">On plan.</t>
        </is>
      </c>
    </row>
    <row r="65">
      <c r="A65" s="0" t="inlineStr">
        <is>
          <t xml:space="preserve">travel</t>
        </is>
      </c>
      <c r="B65" s="0" t="inlineStr">
        <is>
          <t xml:space="preserve">uk</t>
        </is>
      </c>
      <c r="C65" s="0" t="inlineStr">
        <is>
          <t xml:space="preserve">engineering</t>
        </is>
      </c>
      <c r="D65" s="0" t="inlineStr">
        <is>
          <t xml:space="preserve">Variance %</t>
        </is>
      </c>
    </row>
    <row r="66">
      <c r="A66" s="0" t="inlineStr">
        <is>
          <t xml:space="preserve">Net</t>
        </is>
      </c>
      <c r="B66" s="0" t="inlineStr">
        <is>
          <t xml:space="preserve">us</t>
        </is>
      </c>
      <c r="C66" s="0" t="inlineStr">
        <is>
          <t xml:space="preserve">sales</t>
        </is>
      </c>
      <c r="D66" s="0" t="inlineStr">
        <is>
          <t xml:space="preserve">actual</t>
        </is>
      </c>
    </row>
    <row r="67">
      <c r="A67" s="0" t="inlineStr">
        <is>
          <t xml:space="preserve">Net</t>
        </is>
      </c>
      <c r="B67" s="0" t="inlineStr">
        <is>
          <t xml:space="preserve">us</t>
        </is>
      </c>
      <c r="C67" s="0" t="inlineStr">
        <is>
          <t xml:space="preserve">sales</t>
        </is>
      </c>
      <c r="D67" s="0" t="inlineStr">
        <is>
          <t xml:space="preserve">budget</t>
        </is>
      </c>
    </row>
    <row r="68">
      <c r="A68" s="0" t="inlineStr">
        <is>
          <t xml:space="preserve">Net</t>
        </is>
      </c>
      <c r="B68" s="0" t="inlineStr">
        <is>
          <t xml:space="preserve">us</t>
        </is>
      </c>
      <c r="C68" s="0" t="inlineStr">
        <is>
          <t xml:space="preserve">sales</t>
        </is>
      </c>
      <c r="D68" s="0" t="inlineStr">
        <is>
          <t xml:space="preserve">variance</t>
        </is>
      </c>
      <c r="G68" s="2" t="inlineStr">
        <is>
          <t xml:space="preserve">Timing: April revenue will absorb the March slip.</t>
        </is>
      </c>
    </row>
    <row r="69">
      <c r="A69" s="0" t="inlineStr">
        <is>
          <t xml:space="preserve">Net</t>
        </is>
      </c>
      <c r="B69" s="0" t="inlineStr">
        <is>
          <t xml:space="preserve">us</t>
        </is>
      </c>
      <c r="C69" s="0" t="inlineStr">
        <is>
          <t xml:space="preserve">sales</t>
        </is>
      </c>
      <c r="D69" s="0" t="inlineStr">
        <is>
          <t xml:space="preserve">Variance %</t>
        </is>
      </c>
    </row>
    <row r="70">
      <c r="A70" s="0" t="inlineStr">
        <is>
          <t xml:space="preserve">Net</t>
        </is>
      </c>
      <c r="B70" s="0" t="inlineStr">
        <is>
          <t xml:space="preserve">us</t>
        </is>
      </c>
      <c r="C70" s="0" t="inlineStr">
        <is>
          <t xml:space="preserve">engineering</t>
        </is>
      </c>
      <c r="D70" s="0" t="inlineStr">
        <is>
          <t xml:space="preserve">actual</t>
        </is>
      </c>
    </row>
    <row r="71">
      <c r="A71" s="0" t="inlineStr">
        <is>
          <t xml:space="preserve">Net</t>
        </is>
      </c>
      <c r="B71" s="0" t="inlineStr">
        <is>
          <t xml:space="preserve">us</t>
        </is>
      </c>
      <c r="C71" s="0" t="inlineStr">
        <is>
          <t xml:space="preserve">engineering</t>
        </is>
      </c>
      <c r="D71" s="0" t="inlineStr">
        <is>
          <t xml:space="preserve">budget</t>
        </is>
      </c>
    </row>
    <row r="72">
      <c r="A72" s="0" t="inlineStr">
        <is>
          <t xml:space="preserve">Net</t>
        </is>
      </c>
      <c r="B72" s="0" t="inlineStr">
        <is>
          <t xml:space="preserve">us</t>
        </is>
      </c>
      <c r="C72" s="0" t="inlineStr">
        <is>
          <t xml:space="preserve">engineering</t>
        </is>
      </c>
      <c r="D72" s="0" t="inlineStr">
        <is>
          <t xml:space="preserve">variance</t>
        </is>
      </c>
      <c r="G72" s="2" t="inlineStr">
        <is>
          <t xml:space="preserve">Cloud overage offset by the unfilled role.</t>
        </is>
      </c>
    </row>
    <row r="73">
      <c r="A73" s="0" t="inlineStr">
        <is>
          <t xml:space="preserve">Net</t>
        </is>
      </c>
      <c r="B73" s="0" t="inlineStr">
        <is>
          <t xml:space="preserve">us</t>
        </is>
      </c>
      <c r="C73" s="0" t="inlineStr">
        <is>
          <t xml:space="preserve">engineering</t>
        </is>
      </c>
      <c r="D73" s="0" t="inlineStr">
        <is>
          <t xml:space="preserve">Variance %</t>
        </is>
      </c>
    </row>
    <row r="74">
      <c r="A74" s="0" t="inlineStr">
        <is>
          <t xml:space="preserve">Net</t>
        </is>
      </c>
      <c r="B74" s="0" t="inlineStr">
        <is>
          <t xml:space="preserve">uk</t>
        </is>
      </c>
      <c r="C74" s="0" t="inlineStr">
        <is>
          <t xml:space="preserve">sales</t>
        </is>
      </c>
      <c r="D74" s="0" t="inlineStr">
        <is>
          <t xml:space="preserve">actual</t>
        </is>
      </c>
    </row>
    <row r="75">
      <c r="A75" s="0" t="inlineStr">
        <is>
          <t xml:space="preserve">Net</t>
        </is>
      </c>
      <c r="B75" s="0" t="inlineStr">
        <is>
          <t xml:space="preserve">uk</t>
        </is>
      </c>
      <c r="C75" s="0" t="inlineStr">
        <is>
          <t xml:space="preserve">sales</t>
        </is>
      </c>
      <c r="D75" s="0" t="inlineStr">
        <is>
          <t xml:space="preserve">budget</t>
        </is>
      </c>
    </row>
    <row r="76">
      <c r="A76" s="0" t="inlineStr">
        <is>
          <t xml:space="preserve">Net</t>
        </is>
      </c>
      <c r="B76" s="0" t="inlineStr">
        <is>
          <t xml:space="preserve">uk</t>
        </is>
      </c>
      <c r="C76" s="0" t="inlineStr">
        <is>
          <t xml:space="preserve">sales</t>
        </is>
      </c>
      <c r="D76" s="0" t="inlineStr">
        <is>
          <t xml:space="preserve">variance</t>
        </is>
      </c>
      <c r="G76" s="2" t="inlineStr">
        <is>
          <t xml:space="preserve">Revenue miss plus commission accrual; Q2 pipeline covers it.</t>
        </is>
      </c>
    </row>
    <row r="77">
      <c r="A77" s="0" t="inlineStr">
        <is>
          <t xml:space="preserve">Net</t>
        </is>
      </c>
      <c r="B77" s="0" t="inlineStr">
        <is>
          <t xml:space="preserve">uk</t>
        </is>
      </c>
      <c r="C77" s="0" t="inlineStr">
        <is>
          <t xml:space="preserve">sales</t>
        </is>
      </c>
      <c r="D77" s="0" t="inlineStr">
        <is>
          <t xml:space="preserve">Variance %</t>
        </is>
      </c>
    </row>
    <row r="78">
      <c r="A78" s="0" t="inlineStr">
        <is>
          <t xml:space="preserve">Net</t>
        </is>
      </c>
      <c r="B78" s="0" t="inlineStr">
        <is>
          <t xml:space="preserve">uk</t>
        </is>
      </c>
      <c r="C78" s="0" t="inlineStr">
        <is>
          <t xml:space="preserve">engineering</t>
        </is>
      </c>
      <c r="D78" s="0" t="inlineStr">
        <is>
          <t xml:space="preserve">actual</t>
        </is>
      </c>
    </row>
    <row r="79">
      <c r="A79" s="0" t="inlineStr">
        <is>
          <t xml:space="preserve">Net</t>
        </is>
      </c>
      <c r="B79" s="0" t="inlineStr">
        <is>
          <t xml:space="preserve">uk</t>
        </is>
      </c>
      <c r="C79" s="0" t="inlineStr">
        <is>
          <t xml:space="preserve">engineering</t>
        </is>
      </c>
      <c r="D79" s="0" t="inlineStr">
        <is>
          <t xml:space="preserve">budget</t>
        </is>
      </c>
    </row>
    <row r="80">
      <c r="A80" s="0" t="inlineStr">
        <is>
          <t xml:space="preserve">Net</t>
        </is>
      </c>
      <c r="B80" s="0" t="inlineStr">
        <is>
          <t xml:space="preserve">uk</t>
        </is>
      </c>
      <c r="C80" s="0" t="inlineStr">
        <is>
          <t xml:space="preserve">engineering</t>
        </is>
      </c>
      <c r="D80" s="0" t="inlineStr">
        <is>
          <t xml:space="preserve">variance</t>
        </is>
      </c>
      <c r="G80" s="2" t="inlineStr">
        <is>
          <t xml:space="preserve">Migration cloud costs; approved in the Q1 forecast.</t>
        </is>
      </c>
    </row>
    <row r="81">
      <c r="A81" s="0" t="inlineStr">
        <is>
          <t xml:space="preserve">Net</t>
        </is>
      </c>
      <c r="B81" s="0" t="inlineStr">
        <is>
          <t xml:space="preserve">uk</t>
        </is>
      </c>
      <c r="C81" s="0" t="inlineStr">
        <is>
          <t xml:space="preserve">engineering</t>
        </is>
      </c>
      <c r="D81" s="0" t="inlineStr">
        <is>
          <t xml:space="preserve">Variance %</t>
        </is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Start</t>
        </is>
      </c>
      <c r="D1" s="1" t="inlineStr">
        <is>
          <t xml:space="preserve">End</t>
        </is>
      </c>
      <c r="E1" s="1" t="inlineStr">
        <is>
          <t xml:space="preserve">Frame</t>
        </is>
      </c>
      <c r="F1" s="1" t="inlineStr">
        <is>
          <t xml:space="preserve">Year</t>
        </is>
      </c>
      <c r="G1" s="1" t="inlineStr">
        <is>
          <t xml:space="preserve">Quarter</t>
        </is>
      </c>
      <c r="H1" s="1" t="inlineStr">
        <is>
          <t xml:space="preserve">Index</t>
        </is>
      </c>
    </row>
    <row r="2">
      <c r="A2" s="0" t="inlineStr">
        <is>
          <t xml:space="preserve">jan26</t>
        </is>
      </c>
      <c r="B2" s="0" t="inlineStr">
        <is>
          <t xml:space="preserve">Jan-26</t>
        </is>
      </c>
      <c r="C2" s="16">
        <v>46023</v>
      </c>
      <c r="D2" s="16">
        <v>46053</v>
      </c>
      <c r="E2" s="0" t="inlineStr">
        <is>
          <t xml:space="preserve">fcst</t>
        </is>
      </c>
      <c r="F2" s="4">
        <v>2026</v>
      </c>
      <c r="G2" s="0" t="inlineStr">
        <is>
          <t xml:space="preserve">Q1 2026</t>
        </is>
      </c>
      <c r="H2" s="4">
        <v>0</v>
      </c>
    </row>
    <row r="3">
      <c r="A3" s="0" t="inlineStr">
        <is>
          <t xml:space="preserve">feb26</t>
        </is>
      </c>
      <c r="B3" s="0" t="inlineStr">
        <is>
          <t xml:space="preserve">Feb-26</t>
        </is>
      </c>
      <c r="C3" s="16">
        <v>46054</v>
      </c>
      <c r="D3" s="16">
        <v>46081</v>
      </c>
      <c r="E3" s="0" t="inlineStr">
        <is>
          <t xml:space="preserve">fcst</t>
        </is>
      </c>
      <c r="F3" s="4">
        <v>2026</v>
      </c>
      <c r="G3" s="0" t="inlineStr">
        <is>
          <t xml:space="preserve">Q1 2026</t>
        </is>
      </c>
      <c r="H3" s="4">
        <v>1</v>
      </c>
    </row>
    <row r="4">
      <c r="A4" s="0" t="inlineStr">
        <is>
          <t xml:space="preserve">mar26</t>
        </is>
      </c>
      <c r="B4" s="0" t="inlineStr">
        <is>
          <t xml:space="preserve">Mar-26</t>
        </is>
      </c>
      <c r="C4" s="16">
        <v>46082</v>
      </c>
      <c r="D4" s="16">
        <v>46112</v>
      </c>
      <c r="E4" s="0" t="inlineStr">
        <is>
          <t xml:space="preserve">fcst</t>
        </is>
      </c>
      <c r="F4" s="4">
        <v>2026</v>
      </c>
      <c r="G4" s="0" t="inlineStr">
        <is>
          <t xml:space="preserve">Q1 2026</t>
        </is>
      </c>
      <c r="H4" s="4">
        <v>2</v>
      </c>
    </row>
    <row r="5">
      <c r="A5" s="0" t="inlineStr">
        <is>
          <t xml:space="preserve">apr26</t>
        </is>
      </c>
      <c r="B5" s="0" t="inlineStr">
        <is>
          <t xml:space="preserve">Apr-26</t>
        </is>
      </c>
      <c r="C5" s="16">
        <v>46113</v>
      </c>
      <c r="D5" s="16">
        <v>46142</v>
      </c>
      <c r="E5" s="0" t="inlineStr">
        <is>
          <t xml:space="preserve">fcst</t>
        </is>
      </c>
      <c r="F5" s="4">
        <v>2026</v>
      </c>
      <c r="G5" s="0" t="inlineStr">
        <is>
          <t xml:space="preserve">Q2 2026</t>
        </is>
      </c>
      <c r="H5" s="4">
        <v>3</v>
      </c>
    </row>
    <row r="6">
      <c r="A6" s="0" t="inlineStr">
        <is>
          <t xml:space="preserve">may26</t>
        </is>
      </c>
      <c r="B6" s="0" t="inlineStr">
        <is>
          <t xml:space="preserve">May-26</t>
        </is>
      </c>
      <c r="C6" s="16">
        <v>46143</v>
      </c>
      <c r="D6" s="16">
        <v>46173</v>
      </c>
      <c r="E6" s="0" t="inlineStr">
        <is>
          <t xml:space="preserve">fcst</t>
        </is>
      </c>
      <c r="F6" s="4">
        <v>2026</v>
      </c>
      <c r="G6" s="0" t="inlineStr">
        <is>
          <t xml:space="preserve">Q2 2026</t>
        </is>
      </c>
      <c r="H6" s="4">
        <v>4</v>
      </c>
    </row>
    <row r="7">
      <c r="A7" s="0" t="inlineStr">
        <is>
          <t xml:space="preserve">jun26</t>
        </is>
      </c>
      <c r="B7" s="0" t="inlineStr">
        <is>
          <t xml:space="preserve">Jun-26</t>
        </is>
      </c>
      <c r="C7" s="16">
        <v>46174</v>
      </c>
      <c r="D7" s="16">
        <v>46203</v>
      </c>
      <c r="E7" s="0" t="inlineStr">
        <is>
          <t xml:space="preserve">fcst</t>
        </is>
      </c>
      <c r="F7" s="4">
        <v>2026</v>
      </c>
      <c r="G7" s="0" t="inlineStr">
        <is>
          <t xml:space="preserve">Q2 2026</t>
        </is>
      </c>
      <c r="H7" s="4">
        <v>5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1" t="inlineStr">
        <is>
          <t xml:space="preserve">ID</t>
        </is>
      </c>
      <c r="B1" s="1" t="inlineStr">
        <is>
          <t xml:space="preserve">date</t>
        </is>
      </c>
      <c r="C1" s="1" t="inlineStr">
        <is>
          <t xml:space="preserve">subsidiary</t>
        </is>
      </c>
      <c r="D1" s="1" t="inlineStr">
        <is>
          <t xml:space="preserve">department</t>
        </is>
      </c>
      <c r="E1" s="1" t="inlineStr">
        <is>
          <t xml:space="preserve">account</t>
        </is>
      </c>
      <c r="F1" s="1" t="inlineStr">
        <is>
          <t xml:space="preserve">amount</t>
        </is>
      </c>
      <c r="G1" s="1" t="inlineStr">
        <is>
          <t xml:space="preserve">period</t>
        </is>
      </c>
    </row>
    <row r="2">
      <c r="A2" s="0" t="inlineStr">
        <is>
          <t xml:space="preserve">l1</t>
        </is>
      </c>
      <c r="B2" s="16">
        <v>46037</v>
      </c>
      <c r="C2" s="0" t="inlineStr">
        <is>
          <t xml:space="preserve">us</t>
        </is>
      </c>
      <c r="D2" s="0" t="inlineStr">
        <is>
          <t xml:space="preserve">sales</t>
        </is>
      </c>
      <c r="E2" s="0" t="inlineStr">
        <is>
          <t xml:space="preserve">revenue</t>
        </is>
      </c>
      <c r="F2" s="4">
        <v>499200</v>
      </c>
      <c r="G2" s="0" t="str">
        <f>"jan26"</f>
        <v>jan26</v>
      </c>
    </row>
    <row r="3">
      <c r="A3" s="0" t="inlineStr">
        <is>
          <t xml:space="preserve">l2</t>
        </is>
      </c>
      <c r="B3" s="16">
        <v>46037</v>
      </c>
      <c r="C3" s="0" t="inlineStr">
        <is>
          <t xml:space="preserve">us</t>
        </is>
      </c>
      <c r="D3" s="0" t="inlineStr">
        <is>
          <t xml:space="preserve">sales</t>
        </is>
      </c>
      <c r="E3" s="0" t="inlineStr">
        <is>
          <t xml:space="preserve">salaries</t>
        </is>
      </c>
      <c r="F3" s="4">
        <v>-172800</v>
      </c>
      <c r="G3" s="0" t="str">
        <f>"jan26"</f>
        <v>jan26</v>
      </c>
    </row>
    <row r="4">
      <c r="A4" s="0" t="inlineStr">
        <is>
          <t xml:space="preserve">l3</t>
        </is>
      </c>
      <c r="B4" s="16">
        <v>46037</v>
      </c>
      <c r="C4" s="0" t="inlineStr">
        <is>
          <t xml:space="preserve">us</t>
        </is>
      </c>
      <c r="D4" s="0" t="inlineStr">
        <is>
          <t xml:space="preserve">sales</t>
        </is>
      </c>
      <c r="E4" s="0" t="inlineStr">
        <is>
          <t xml:space="preserve">cloud</t>
        </is>
      </c>
      <c r="F4" s="4">
        <v>-39600</v>
      </c>
      <c r="G4" s="0" t="str">
        <f>"jan26"</f>
        <v>jan26</v>
      </c>
    </row>
    <row r="5">
      <c r="A5" s="0" t="inlineStr">
        <is>
          <t xml:space="preserve">l4</t>
        </is>
      </c>
      <c r="B5" s="16">
        <v>46037</v>
      </c>
      <c r="C5" s="0" t="inlineStr">
        <is>
          <t xml:space="preserve">us</t>
        </is>
      </c>
      <c r="D5" s="0" t="inlineStr">
        <is>
          <t xml:space="preserve">sales</t>
        </is>
      </c>
      <c r="E5" s="0" t="inlineStr">
        <is>
          <t xml:space="preserve">travel</t>
        </is>
      </c>
      <c r="F5" s="4">
        <v>-9792</v>
      </c>
      <c r="G5" s="0" t="str">
        <f>"jan26"</f>
        <v>jan26</v>
      </c>
    </row>
    <row r="6">
      <c r="A6" s="0" t="inlineStr">
        <is>
          <t xml:space="preserve">l6</t>
        </is>
      </c>
      <c r="B6" s="16">
        <v>46037</v>
      </c>
      <c r="C6" s="0" t="inlineStr">
        <is>
          <t xml:space="preserve">us</t>
        </is>
      </c>
      <c r="D6" s="0" t="inlineStr">
        <is>
          <t xml:space="preserve">engineering</t>
        </is>
      </c>
      <c r="E6" s="0" t="inlineStr">
        <is>
          <t xml:space="preserve">salaries</t>
        </is>
      </c>
      <c r="F6" s="4">
        <v>-194400</v>
      </c>
      <c r="G6" s="0" t="str">
        <f>"jan26"</f>
        <v>jan26</v>
      </c>
    </row>
    <row r="7">
      <c r="A7" s="0" t="inlineStr">
        <is>
          <t xml:space="preserve">l7</t>
        </is>
      </c>
      <c r="B7" s="16">
        <v>46037</v>
      </c>
      <c r="C7" s="0" t="inlineStr">
        <is>
          <t xml:space="preserve">us</t>
        </is>
      </c>
      <c r="D7" s="0" t="inlineStr">
        <is>
          <t xml:space="preserve">engineering</t>
        </is>
      </c>
      <c r="E7" s="0" t="inlineStr">
        <is>
          <t xml:space="preserve">cloud</t>
        </is>
      </c>
      <c r="F7" s="4">
        <v>-36000</v>
      </c>
      <c r="G7" s="0" t="str">
        <f>"jan26"</f>
        <v>jan26</v>
      </c>
    </row>
    <row r="8">
      <c r="A8" s="0" t="inlineStr">
        <is>
          <t xml:space="preserve">l8</t>
        </is>
      </c>
      <c r="B8" s="16">
        <v>46037</v>
      </c>
      <c r="C8" s="0" t="inlineStr">
        <is>
          <t xml:space="preserve">us</t>
        </is>
      </c>
      <c r="D8" s="0" t="inlineStr">
        <is>
          <t xml:space="preserve">engineering</t>
        </is>
      </c>
      <c r="E8" s="0" t="inlineStr">
        <is>
          <t xml:space="preserve">travel</t>
        </is>
      </c>
      <c r="F8" s="4">
        <v>-8832</v>
      </c>
      <c r="G8" s="0" t="str">
        <f>"jan26"</f>
        <v>jan26</v>
      </c>
    </row>
    <row r="9">
      <c r="A9" s="0" t="inlineStr">
        <is>
          <t xml:space="preserve">l9</t>
        </is>
      </c>
      <c r="B9" s="16">
        <v>46037</v>
      </c>
      <c r="C9" s="0" t="inlineStr">
        <is>
          <t xml:space="preserve">uk</t>
        </is>
      </c>
      <c r="D9" s="0" t="inlineStr">
        <is>
          <t xml:space="preserve">sales</t>
        </is>
      </c>
      <c r="E9" s="0" t="inlineStr">
        <is>
          <t xml:space="preserve">revenue</t>
        </is>
      </c>
      <c r="F9" s="4">
        <v>339200</v>
      </c>
      <c r="G9" s="0" t="str">
        <f>"jan26"</f>
        <v>jan26</v>
      </c>
    </row>
    <row r="10">
      <c r="A10" s="0" t="inlineStr">
        <is>
          <t xml:space="preserve">l10</t>
        </is>
      </c>
      <c r="B10" s="16">
        <v>46037</v>
      </c>
      <c r="C10" s="0" t="inlineStr">
        <is>
          <t xml:space="preserve">uk</t>
        </is>
      </c>
      <c r="D10" s="0" t="inlineStr">
        <is>
          <t xml:space="preserve">sales</t>
        </is>
      </c>
      <c r="E10" s="0" t="inlineStr">
        <is>
          <t xml:space="preserve">salaries</t>
        </is>
      </c>
      <c r="F10" s="4">
        <v>-117600</v>
      </c>
      <c r="G10" s="0" t="str">
        <f>"jan26"</f>
        <v>jan26</v>
      </c>
    </row>
    <row r="11">
      <c r="A11" s="0" t="inlineStr">
        <is>
          <t xml:space="preserve">l11</t>
        </is>
      </c>
      <c r="B11" s="16">
        <v>46037</v>
      </c>
      <c r="C11" s="0" t="inlineStr">
        <is>
          <t xml:space="preserve">uk</t>
        </is>
      </c>
      <c r="D11" s="0" t="inlineStr">
        <is>
          <t xml:space="preserve">sales</t>
        </is>
      </c>
      <c r="E11" s="0" t="inlineStr">
        <is>
          <t xml:space="preserve">cloud</t>
        </is>
      </c>
      <c r="F11" s="4">
        <v>-21600</v>
      </c>
      <c r="G11" s="0" t="str">
        <f>"jan26"</f>
        <v>jan26</v>
      </c>
    </row>
    <row r="12">
      <c r="A12" s="0" t="inlineStr">
        <is>
          <t xml:space="preserve">l12</t>
        </is>
      </c>
      <c r="B12" s="16">
        <v>46037</v>
      </c>
      <c r="C12" s="0" t="inlineStr">
        <is>
          <t xml:space="preserve">uk</t>
        </is>
      </c>
      <c r="D12" s="0" t="inlineStr">
        <is>
          <t xml:space="preserve">sales</t>
        </is>
      </c>
      <c r="E12" s="0" t="inlineStr">
        <is>
          <t xml:space="preserve">travel</t>
        </is>
      </c>
      <c r="F12" s="4">
        <v>-6656</v>
      </c>
      <c r="G12" s="0" t="str">
        <f>"jan26"</f>
        <v>jan26</v>
      </c>
    </row>
    <row r="13">
      <c r="A13" s="0" t="inlineStr">
        <is>
          <t xml:space="preserve">l14</t>
        </is>
      </c>
      <c r="B13" s="16">
        <v>46037</v>
      </c>
      <c r="C13" s="0" t="inlineStr">
        <is>
          <t xml:space="preserve">uk</t>
        </is>
      </c>
      <c r="D13" s="0" t="inlineStr">
        <is>
          <t xml:space="preserve">engineering</t>
        </is>
      </c>
      <c r="E13" s="0" t="inlineStr">
        <is>
          <t xml:space="preserve">salaries</t>
        </is>
      </c>
      <c r="F13" s="4">
        <v>-132000</v>
      </c>
      <c r="G13" s="0" t="str">
        <f>"jan26"</f>
        <v>jan26</v>
      </c>
    </row>
    <row r="14">
      <c r="A14" s="0" t="inlineStr">
        <is>
          <t xml:space="preserve">l15</t>
        </is>
      </c>
      <c r="B14" s="16">
        <v>46037</v>
      </c>
      <c r="C14" s="0" t="inlineStr">
        <is>
          <t xml:space="preserve">uk</t>
        </is>
      </c>
      <c r="D14" s="0" t="inlineStr">
        <is>
          <t xml:space="preserve">engineering</t>
        </is>
      </c>
      <c r="E14" s="0" t="inlineStr">
        <is>
          <t xml:space="preserve">cloud</t>
        </is>
      </c>
      <c r="F14" s="4">
        <v>-24480</v>
      </c>
      <c r="G14" s="0" t="str">
        <f>"jan26"</f>
        <v>jan26</v>
      </c>
    </row>
    <row r="15">
      <c r="A15" s="0" t="inlineStr">
        <is>
          <t xml:space="preserve">l16</t>
        </is>
      </c>
      <c r="B15" s="16">
        <v>46037</v>
      </c>
      <c r="C15" s="0" t="inlineStr">
        <is>
          <t xml:space="preserve">uk</t>
        </is>
      </c>
      <c r="D15" s="0" t="inlineStr">
        <is>
          <t xml:space="preserve">engineering</t>
        </is>
      </c>
      <c r="E15" s="0" t="inlineStr">
        <is>
          <t xml:space="preserve">travel</t>
        </is>
      </c>
      <c r="F15" s="4">
        <v>-6016</v>
      </c>
      <c r="G15" s="0" t="str">
        <f>"jan26"</f>
        <v>jan26</v>
      </c>
    </row>
    <row r="16">
      <c r="A16" s="0" t="inlineStr">
        <is>
          <t xml:space="preserve">l17</t>
        </is>
      </c>
      <c r="B16" s="16">
        <v>46068</v>
      </c>
      <c r="C16" s="0" t="inlineStr">
        <is>
          <t xml:space="preserve">us</t>
        </is>
      </c>
      <c r="D16" s="0" t="inlineStr">
        <is>
          <t xml:space="preserve">sales</t>
        </is>
      </c>
      <c r="E16" s="0" t="inlineStr">
        <is>
          <t xml:space="preserve">revenue</t>
        </is>
      </c>
      <c r="F16" s="4">
        <v>533952</v>
      </c>
      <c r="G16" s="0" t="str">
        <f>"feb26"</f>
        <v>feb26</v>
      </c>
    </row>
    <row r="17">
      <c r="A17" s="0" t="inlineStr">
        <is>
          <t xml:space="preserve">l18</t>
        </is>
      </c>
      <c r="B17" s="16">
        <v>46068</v>
      </c>
      <c r="C17" s="0" t="inlineStr">
        <is>
          <t xml:space="preserve">us</t>
        </is>
      </c>
      <c r="D17" s="0" t="inlineStr">
        <is>
          <t xml:space="preserve">sales</t>
        </is>
      </c>
      <c r="E17" s="0" t="inlineStr">
        <is>
          <t xml:space="preserve">salaries</t>
        </is>
      </c>
      <c r="F17" s="4">
        <v>-185400</v>
      </c>
      <c r="G17" s="0" t="str">
        <f>"feb26"</f>
        <v>feb26</v>
      </c>
    </row>
    <row r="18">
      <c r="A18" s="0" t="inlineStr">
        <is>
          <t xml:space="preserve">l19</t>
        </is>
      </c>
      <c r="B18" s="16">
        <v>46068</v>
      </c>
      <c r="C18" s="0" t="inlineStr">
        <is>
          <t xml:space="preserve">us</t>
        </is>
      </c>
      <c r="D18" s="0" t="inlineStr">
        <is>
          <t xml:space="preserve">sales</t>
        </is>
      </c>
      <c r="E18" s="0" t="inlineStr">
        <is>
          <t xml:space="preserve">cloud</t>
        </is>
      </c>
      <c r="F18" s="4">
        <v>-34114</v>
      </c>
      <c r="G18" s="0" t="str">
        <f>"feb26"</f>
        <v>feb26</v>
      </c>
    </row>
    <row r="19">
      <c r="A19" s="0" t="inlineStr">
        <is>
          <t xml:space="preserve">l20</t>
        </is>
      </c>
      <c r="B19" s="16">
        <v>46068</v>
      </c>
      <c r="C19" s="0" t="inlineStr">
        <is>
          <t xml:space="preserve">us</t>
        </is>
      </c>
      <c r="D19" s="0" t="inlineStr">
        <is>
          <t xml:space="preserve">sales</t>
        </is>
      </c>
      <c r="E19" s="0" t="inlineStr">
        <is>
          <t xml:space="preserve">travel</t>
        </is>
      </c>
      <c r="F19" s="4">
        <v>-10481</v>
      </c>
      <c r="G19" s="0" t="str">
        <f>"feb26"</f>
        <v>feb26</v>
      </c>
    </row>
    <row r="20">
      <c r="A20" s="0" t="inlineStr">
        <is>
          <t xml:space="preserve">l22</t>
        </is>
      </c>
      <c r="B20" s="16">
        <v>46068</v>
      </c>
      <c r="C20" s="0" t="inlineStr">
        <is>
          <t xml:space="preserve">us</t>
        </is>
      </c>
      <c r="D20" s="0" t="inlineStr">
        <is>
          <t xml:space="preserve">engineering</t>
        </is>
      </c>
      <c r="E20" s="0" t="inlineStr">
        <is>
          <t xml:space="preserve">salaries</t>
        </is>
      </c>
      <c r="F20" s="4">
        <v>-166860</v>
      </c>
      <c r="G20" s="0" t="str">
        <f>"feb26"</f>
        <v>feb26</v>
      </c>
    </row>
    <row r="21">
      <c r="A21" s="0" t="inlineStr">
        <is>
          <t xml:space="preserve">l23</t>
        </is>
      </c>
      <c r="B21" s="16">
        <v>46068</v>
      </c>
      <c r="C21" s="0" t="inlineStr">
        <is>
          <t xml:space="preserve">us</t>
        </is>
      </c>
      <c r="D21" s="0" t="inlineStr">
        <is>
          <t xml:space="preserve">engineering</t>
        </is>
      </c>
      <c r="E21" s="0" t="inlineStr">
        <is>
          <t xml:space="preserve">cloud</t>
        </is>
      </c>
      <c r="F21" s="4">
        <v>-38563</v>
      </c>
      <c r="G21" s="0" t="str">
        <f>"feb26"</f>
        <v>feb26</v>
      </c>
    </row>
    <row r="22">
      <c r="A22" s="0" t="inlineStr">
        <is>
          <t xml:space="preserve">l24</t>
        </is>
      </c>
      <c r="B22" s="16">
        <v>46068</v>
      </c>
      <c r="C22" s="0" t="inlineStr">
        <is>
          <t xml:space="preserve">us</t>
        </is>
      </c>
      <c r="D22" s="0" t="inlineStr">
        <is>
          <t xml:space="preserve">engineering</t>
        </is>
      </c>
      <c r="E22" s="0" t="inlineStr">
        <is>
          <t xml:space="preserve">travel</t>
        </is>
      </c>
      <c r="F22" s="4">
        <v>-9492</v>
      </c>
      <c r="G22" s="0" t="str">
        <f>"feb26"</f>
        <v>feb26</v>
      </c>
    </row>
    <row r="23">
      <c r="A23" s="0" t="inlineStr">
        <is>
          <t xml:space="preserve">l25</t>
        </is>
      </c>
      <c r="B23" s="16">
        <v>46068</v>
      </c>
      <c r="C23" s="0" t="inlineStr">
        <is>
          <t xml:space="preserve">uk</t>
        </is>
      </c>
      <c r="D23" s="0" t="inlineStr">
        <is>
          <t xml:space="preserve">sales</t>
        </is>
      </c>
      <c r="E23" s="0" t="inlineStr">
        <is>
          <t xml:space="preserve">revenue</t>
        </is>
      </c>
      <c r="F23" s="4">
        <v>362560</v>
      </c>
      <c r="G23" s="0" t="str">
        <f>"feb26"</f>
        <v>feb26</v>
      </c>
    </row>
    <row r="24">
      <c r="A24" s="0" t="inlineStr">
        <is>
          <t xml:space="preserve">l26</t>
        </is>
      </c>
      <c r="B24" s="16">
        <v>46068</v>
      </c>
      <c r="C24" s="0" t="inlineStr">
        <is>
          <t xml:space="preserve">uk</t>
        </is>
      </c>
      <c r="D24" s="0" t="inlineStr">
        <is>
          <t xml:space="preserve">sales</t>
        </is>
      </c>
      <c r="E24" s="0" t="inlineStr">
        <is>
          <t xml:space="preserve">salaries</t>
        </is>
      </c>
      <c r="F24" s="4">
        <v>-126072</v>
      </c>
      <c r="G24" s="0" t="str">
        <f>"feb26"</f>
        <v>feb26</v>
      </c>
    </row>
    <row r="25">
      <c r="A25" s="0" t="inlineStr">
        <is>
          <t xml:space="preserve">l27</t>
        </is>
      </c>
      <c r="B25" s="16">
        <v>46068</v>
      </c>
      <c r="C25" s="0" t="inlineStr">
        <is>
          <t xml:space="preserve">uk</t>
        </is>
      </c>
      <c r="D25" s="0" t="inlineStr">
        <is>
          <t xml:space="preserve">sales</t>
        </is>
      </c>
      <c r="E25" s="0" t="inlineStr">
        <is>
          <t xml:space="preserve">cloud</t>
        </is>
      </c>
      <c r="F25" s="4">
        <v>-23237</v>
      </c>
      <c r="G25" s="0" t="str">
        <f>"feb26"</f>
        <v>feb26</v>
      </c>
    </row>
    <row r="26">
      <c r="A26" s="0" t="inlineStr">
        <is>
          <t xml:space="preserve">l28</t>
        </is>
      </c>
      <c r="B26" s="16">
        <v>46068</v>
      </c>
      <c r="C26" s="0" t="inlineStr">
        <is>
          <t xml:space="preserve">uk</t>
        </is>
      </c>
      <c r="D26" s="0" t="inlineStr">
        <is>
          <t xml:space="preserve">sales</t>
        </is>
      </c>
      <c r="E26" s="0" t="inlineStr">
        <is>
          <t xml:space="preserve">travel</t>
        </is>
      </c>
      <c r="F26" s="4">
        <v>-7119</v>
      </c>
      <c r="G26" s="0" t="str">
        <f>"feb26"</f>
        <v>feb26</v>
      </c>
    </row>
    <row r="27">
      <c r="A27" s="0" t="inlineStr">
        <is>
          <t xml:space="preserve">l30</t>
        </is>
      </c>
      <c r="B27" s="16">
        <v>46068</v>
      </c>
      <c r="C27" s="0" t="inlineStr">
        <is>
          <t xml:space="preserve">uk</t>
        </is>
      </c>
      <c r="D27" s="0" t="inlineStr">
        <is>
          <t xml:space="preserve">engineering</t>
        </is>
      </c>
      <c r="E27" s="0" t="inlineStr">
        <is>
          <t xml:space="preserve">salaries</t>
        </is>
      </c>
      <c r="F27" s="4">
        <v>-113712</v>
      </c>
      <c r="G27" s="0" t="str">
        <f>"feb26"</f>
        <v>feb26</v>
      </c>
    </row>
    <row r="28">
      <c r="A28" s="0" t="inlineStr">
        <is>
          <t xml:space="preserve">l31</t>
        </is>
      </c>
      <c r="B28" s="16">
        <v>46068</v>
      </c>
      <c r="C28" s="0" t="inlineStr">
        <is>
          <t xml:space="preserve">uk</t>
        </is>
      </c>
      <c r="D28" s="0" t="inlineStr">
        <is>
          <t xml:space="preserve">engineering</t>
        </is>
      </c>
      <c r="E28" s="0" t="inlineStr">
        <is>
          <t xml:space="preserve">cloud</t>
        </is>
      </c>
      <c r="F28" s="4">
        <v>-26203</v>
      </c>
      <c r="G28" s="0" t="str">
        <f>"feb26"</f>
        <v>feb26</v>
      </c>
    </row>
    <row r="29">
      <c r="A29" s="0" t="inlineStr">
        <is>
          <t xml:space="preserve">l32</t>
        </is>
      </c>
      <c r="B29" s="16">
        <v>46068</v>
      </c>
      <c r="C29" s="0" t="inlineStr">
        <is>
          <t xml:space="preserve">uk</t>
        </is>
      </c>
      <c r="D29" s="0" t="inlineStr">
        <is>
          <t xml:space="preserve">engineering</t>
        </is>
      </c>
      <c r="E29" s="0" t="inlineStr">
        <is>
          <t xml:space="preserve">travel</t>
        </is>
      </c>
      <c r="F29" s="4">
        <v>-6460</v>
      </c>
      <c r="G29" s="0" t="str">
        <f>"feb26"</f>
        <v>feb26</v>
      </c>
    </row>
    <row r="30">
      <c r="A30" s="0" t="inlineStr">
        <is>
          <t xml:space="preserve">l33</t>
        </is>
      </c>
      <c r="B30" s="16">
        <v>46096</v>
      </c>
      <c r="C30" s="0" t="inlineStr">
        <is>
          <t xml:space="preserve">us</t>
        </is>
      </c>
      <c r="D30" s="0" t="inlineStr">
        <is>
          <t xml:space="preserve">sales</t>
        </is>
      </c>
      <c r="E30" s="0" t="inlineStr">
        <is>
          <t xml:space="preserve">revenue</t>
        </is>
      </c>
      <c r="F30" s="4">
        <v>457920</v>
      </c>
      <c r="G30" s="0" t="str">
        <f>"mar26"</f>
        <v>mar26</v>
      </c>
    </row>
    <row r="31">
      <c r="A31" s="0" t="inlineStr">
        <is>
          <t xml:space="preserve">l34</t>
        </is>
      </c>
      <c r="B31" s="16">
        <v>46096</v>
      </c>
      <c r="C31" s="0" t="inlineStr">
        <is>
          <t xml:space="preserve">us</t>
        </is>
      </c>
      <c r="D31" s="0" t="inlineStr">
        <is>
          <t xml:space="preserve">sales</t>
        </is>
      </c>
      <c r="E31" s="0" t="inlineStr">
        <is>
          <t xml:space="preserve">salaries</t>
        </is>
      </c>
      <c r="F31" s="4">
        <v>-198432</v>
      </c>
      <c r="G31" s="0" t="str">
        <f>"mar26"</f>
        <v>mar26</v>
      </c>
    </row>
    <row r="32">
      <c r="A32" s="0" t="inlineStr">
        <is>
          <t xml:space="preserve">l35</t>
        </is>
      </c>
      <c r="B32" s="16">
        <v>46096</v>
      </c>
      <c r="C32" s="0" t="inlineStr">
        <is>
          <t xml:space="preserve">us</t>
        </is>
      </c>
      <c r="D32" s="0" t="inlineStr">
        <is>
          <t xml:space="preserve">sales</t>
        </is>
      </c>
      <c r="E32" s="0" t="inlineStr">
        <is>
          <t xml:space="preserve">cloud</t>
        </is>
      </c>
      <c r="F32" s="4">
        <v>-36634</v>
      </c>
      <c r="G32" s="0" t="str">
        <f>"mar26"</f>
        <v>mar26</v>
      </c>
    </row>
    <row r="33">
      <c r="A33" s="0" t="inlineStr">
        <is>
          <t xml:space="preserve">l36</t>
        </is>
      </c>
      <c r="B33" s="16">
        <v>46096</v>
      </c>
      <c r="C33" s="0" t="inlineStr">
        <is>
          <t xml:space="preserve">us</t>
        </is>
      </c>
      <c r="D33" s="0" t="inlineStr">
        <is>
          <t xml:space="preserve">sales</t>
        </is>
      </c>
      <c r="E33" s="0" t="inlineStr">
        <is>
          <t xml:space="preserve">travel</t>
        </is>
      </c>
      <c r="F33" s="4">
        <v>-11194</v>
      </c>
      <c r="G33" s="0" t="str">
        <f>"mar26"</f>
        <v>mar26</v>
      </c>
    </row>
    <row r="34">
      <c r="A34" s="0" t="inlineStr">
        <is>
          <t xml:space="preserve">l38</t>
        </is>
      </c>
      <c r="B34" s="16">
        <v>46096</v>
      </c>
      <c r="C34" s="0" t="inlineStr">
        <is>
          <t xml:space="preserve">us</t>
        </is>
      </c>
      <c r="D34" s="0" t="inlineStr">
        <is>
          <t xml:space="preserve">engineering</t>
        </is>
      </c>
      <c r="E34" s="0" t="inlineStr">
        <is>
          <t xml:space="preserve">salaries</t>
        </is>
      </c>
      <c r="F34" s="4">
        <v>-179352</v>
      </c>
      <c r="G34" s="0" t="str">
        <f>"mar26"</f>
        <v>mar26</v>
      </c>
    </row>
    <row r="35">
      <c r="A35" s="0" t="inlineStr">
        <is>
          <t xml:space="preserve">l39</t>
        </is>
      </c>
      <c r="B35" s="16">
        <v>46096</v>
      </c>
      <c r="C35" s="0" t="inlineStr">
        <is>
          <t xml:space="preserve">us</t>
        </is>
      </c>
      <c r="D35" s="0" t="inlineStr">
        <is>
          <t xml:space="preserve">engineering</t>
        </is>
      </c>
      <c r="E35" s="0" t="inlineStr">
        <is>
          <t xml:space="preserve">cloud</t>
        </is>
      </c>
      <c r="F35" s="4">
        <v>-41213</v>
      </c>
      <c r="G35" s="0" t="str">
        <f>"mar26"</f>
        <v>mar26</v>
      </c>
    </row>
    <row r="36">
      <c r="A36" s="0" t="inlineStr">
        <is>
          <t xml:space="preserve">l40</t>
        </is>
      </c>
      <c r="B36" s="16">
        <v>46096</v>
      </c>
      <c r="C36" s="0" t="inlineStr">
        <is>
          <t xml:space="preserve">us</t>
        </is>
      </c>
      <c r="D36" s="0" t="inlineStr">
        <is>
          <t xml:space="preserve">engineering</t>
        </is>
      </c>
      <c r="E36" s="0" t="inlineStr">
        <is>
          <t xml:space="preserve">travel</t>
        </is>
      </c>
      <c r="F36" s="4">
        <v>-10176</v>
      </c>
      <c r="G36" s="0" t="str">
        <f>"mar26"</f>
        <v>mar26</v>
      </c>
    </row>
    <row r="37">
      <c r="A37" s="0" t="inlineStr">
        <is>
          <t xml:space="preserve">l41</t>
        </is>
      </c>
      <c r="B37" s="16">
        <v>46096</v>
      </c>
      <c r="C37" s="0" t="inlineStr">
        <is>
          <t xml:space="preserve">uk</t>
        </is>
      </c>
      <c r="D37" s="0" t="inlineStr">
        <is>
          <t xml:space="preserve">sales</t>
        </is>
      </c>
      <c r="E37" s="0" t="inlineStr">
        <is>
          <t xml:space="preserve">revenue</t>
        </is>
      </c>
      <c r="F37" s="4">
        <v>312064</v>
      </c>
      <c r="G37" s="0" t="str">
        <f>"mar26"</f>
        <v>mar26</v>
      </c>
    </row>
    <row r="38">
      <c r="A38" s="0" t="inlineStr">
        <is>
          <t xml:space="preserve">l42</t>
        </is>
      </c>
      <c r="B38" s="16">
        <v>46096</v>
      </c>
      <c r="C38" s="0" t="inlineStr">
        <is>
          <t xml:space="preserve">uk</t>
        </is>
      </c>
      <c r="D38" s="0" t="inlineStr">
        <is>
          <t xml:space="preserve">sales</t>
        </is>
      </c>
      <c r="E38" s="0" t="inlineStr">
        <is>
          <t xml:space="preserve">salaries</t>
        </is>
      </c>
      <c r="F38" s="4">
        <v>-134832</v>
      </c>
      <c r="G38" s="0" t="str">
        <f>"mar26"</f>
        <v>mar26</v>
      </c>
    </row>
    <row r="39">
      <c r="A39" s="0" t="inlineStr">
        <is>
          <t xml:space="preserve">l43</t>
        </is>
      </c>
      <c r="B39" s="16">
        <v>46096</v>
      </c>
      <c r="C39" s="0" t="inlineStr">
        <is>
          <t xml:space="preserve">uk</t>
        </is>
      </c>
      <c r="D39" s="0" t="inlineStr">
        <is>
          <t xml:space="preserve">sales</t>
        </is>
      </c>
      <c r="E39" s="0" t="inlineStr">
        <is>
          <t xml:space="preserve">cloud</t>
        </is>
      </c>
      <c r="F39" s="4">
        <v>-24931</v>
      </c>
      <c r="G39" s="0" t="str">
        <f>"mar26"</f>
        <v>mar26</v>
      </c>
    </row>
    <row r="40">
      <c r="A40" s="0" t="inlineStr">
        <is>
          <t xml:space="preserve">l44</t>
        </is>
      </c>
      <c r="B40" s="16">
        <v>46096</v>
      </c>
      <c r="C40" s="0" t="inlineStr">
        <is>
          <t xml:space="preserve">uk</t>
        </is>
      </c>
      <c r="D40" s="0" t="inlineStr">
        <is>
          <t xml:space="preserve">sales</t>
        </is>
      </c>
      <c r="E40" s="0" t="inlineStr">
        <is>
          <t xml:space="preserve">travel</t>
        </is>
      </c>
      <c r="F40" s="4">
        <v>-6106</v>
      </c>
      <c r="G40" s="0" t="str">
        <f>"mar26"</f>
        <v>mar26</v>
      </c>
    </row>
    <row r="41">
      <c r="A41" s="0" t="inlineStr">
        <is>
          <t xml:space="preserve">l46</t>
        </is>
      </c>
      <c r="B41" s="16">
        <v>46096</v>
      </c>
      <c r="C41" s="0" t="inlineStr">
        <is>
          <t xml:space="preserve">uk</t>
        </is>
      </c>
      <c r="D41" s="0" t="inlineStr">
        <is>
          <t xml:space="preserve">engineering</t>
        </is>
      </c>
      <c r="E41" s="0" t="inlineStr">
        <is>
          <t xml:space="preserve">salaries</t>
        </is>
      </c>
      <c r="F41" s="4">
        <v>-122112</v>
      </c>
      <c r="G41" s="0" t="str">
        <f>"mar26"</f>
        <v>mar26</v>
      </c>
    </row>
    <row r="42">
      <c r="A42" s="0" t="inlineStr">
        <is>
          <t xml:space="preserve">l47</t>
        </is>
      </c>
      <c r="B42" s="16">
        <v>46096</v>
      </c>
      <c r="C42" s="0" t="inlineStr">
        <is>
          <t xml:space="preserve">uk</t>
        </is>
      </c>
      <c r="D42" s="0" t="inlineStr">
        <is>
          <t xml:space="preserve">engineering</t>
        </is>
      </c>
      <c r="E42" s="0" t="inlineStr">
        <is>
          <t xml:space="preserve">cloud</t>
        </is>
      </c>
      <c r="F42" s="4">
        <v>-27984</v>
      </c>
      <c r="G42" s="0" t="str">
        <f>"mar26"</f>
        <v>mar26</v>
      </c>
    </row>
    <row r="43">
      <c r="A43" s="0" t="inlineStr">
        <is>
          <t xml:space="preserve">l48</t>
        </is>
      </c>
      <c r="B43" s="16">
        <v>46096</v>
      </c>
      <c r="C43" s="0" t="inlineStr">
        <is>
          <t xml:space="preserve">uk</t>
        </is>
      </c>
      <c r="D43" s="0" t="inlineStr">
        <is>
          <t xml:space="preserve">engineering</t>
        </is>
      </c>
      <c r="E43" s="0" t="inlineStr">
        <is>
          <t xml:space="preserve">travel</t>
        </is>
      </c>
      <c r="F43" s="4">
        <v>-6920</v>
      </c>
      <c r="G43" s="0" t="str">
        <f>"mar26"</f>
        <v>mar26</v>
      </c>
    </row>
    <row r="44">
      <c r="A44" s="0" t="inlineStr">
        <is>
          <t xml:space="preserve">l49</t>
        </is>
      </c>
      <c r="B44" s="16">
        <v>46127</v>
      </c>
      <c r="C44" s="0" t="inlineStr">
        <is>
          <t xml:space="preserve">us</t>
        </is>
      </c>
      <c r="D44" s="0" t="inlineStr">
        <is>
          <t xml:space="preserve">sales</t>
        </is>
      </c>
      <c r="E44" s="0" t="inlineStr">
        <is>
          <t xml:space="preserve">revenue</t>
        </is>
      </c>
      <c r="F44" s="4">
        <v>491808</v>
      </c>
      <c r="G44" s="0" t="str">
        <f>"apr26"</f>
        <v>apr26</v>
      </c>
    </row>
    <row r="45">
      <c r="A45" s="0" t="inlineStr">
        <is>
          <t xml:space="preserve">l50</t>
        </is>
      </c>
      <c r="B45" s="16">
        <v>46127</v>
      </c>
      <c r="C45" s="0" t="inlineStr">
        <is>
          <t xml:space="preserve">us</t>
        </is>
      </c>
      <c r="D45" s="0" t="inlineStr">
        <is>
          <t xml:space="preserve">sales</t>
        </is>
      </c>
      <c r="E45" s="0" t="inlineStr">
        <is>
          <t xml:space="preserve">salaries</t>
        </is>
      </c>
      <c r="F45" s="4">
        <v>-211896</v>
      </c>
      <c r="G45" s="0" t="str">
        <f>"apr26"</f>
        <v>apr26</v>
      </c>
    </row>
    <row r="46">
      <c r="A46" s="0" t="inlineStr">
        <is>
          <t xml:space="preserve">l51</t>
        </is>
      </c>
      <c r="B46" s="16">
        <v>46127</v>
      </c>
      <c r="C46" s="0" t="inlineStr">
        <is>
          <t xml:space="preserve">us</t>
        </is>
      </c>
      <c r="D46" s="0" t="inlineStr">
        <is>
          <t xml:space="preserve">sales</t>
        </is>
      </c>
      <c r="E46" s="0" t="inlineStr">
        <is>
          <t xml:space="preserve">cloud</t>
        </is>
      </c>
      <c r="F46" s="4">
        <v>-39240</v>
      </c>
      <c r="G46" s="0" t="str">
        <f>"apr26"</f>
        <v>apr26</v>
      </c>
    </row>
    <row r="47">
      <c r="A47" s="0" t="inlineStr">
        <is>
          <t xml:space="preserve">l52</t>
        </is>
      </c>
      <c r="B47" s="16">
        <v>46127</v>
      </c>
      <c r="C47" s="0" t="inlineStr">
        <is>
          <t xml:space="preserve">us</t>
        </is>
      </c>
      <c r="D47" s="0" t="inlineStr">
        <is>
          <t xml:space="preserve">sales</t>
        </is>
      </c>
      <c r="E47" s="0" t="inlineStr">
        <is>
          <t xml:space="preserve">travel</t>
        </is>
      </c>
      <c r="F47" s="4">
        <v>-9627</v>
      </c>
      <c r="G47" s="0" t="str">
        <f>"apr26"</f>
        <v>apr26</v>
      </c>
    </row>
    <row r="48">
      <c r="A48" s="0" t="inlineStr">
        <is>
          <t xml:space="preserve">l54</t>
        </is>
      </c>
      <c r="B48" s="16">
        <v>46127</v>
      </c>
      <c r="C48" s="0" t="inlineStr">
        <is>
          <t xml:space="preserve">us</t>
        </is>
      </c>
      <c r="D48" s="0" t="inlineStr">
        <is>
          <t xml:space="preserve">engineering</t>
        </is>
      </c>
      <c r="E48" s="0" t="inlineStr">
        <is>
          <t xml:space="preserve">salaries</t>
        </is>
      </c>
      <c r="F48" s="4">
        <v>-192276</v>
      </c>
      <c r="G48" s="0" t="str">
        <f>"apr26"</f>
        <v>apr26</v>
      </c>
    </row>
    <row r="49">
      <c r="A49" s="0" t="inlineStr">
        <is>
          <t xml:space="preserve">l55</t>
        </is>
      </c>
      <c r="B49" s="16">
        <v>46127</v>
      </c>
      <c r="C49" s="0" t="inlineStr">
        <is>
          <t xml:space="preserve">us</t>
        </is>
      </c>
      <c r="D49" s="0" t="inlineStr">
        <is>
          <t xml:space="preserve">engineering</t>
        </is>
      </c>
      <c r="E49" s="0" t="inlineStr">
        <is>
          <t xml:space="preserve">cloud</t>
        </is>
      </c>
      <c r="F49" s="4">
        <v>-35316</v>
      </c>
      <c r="G49" s="0" t="str">
        <f>"apr26"</f>
        <v>apr26</v>
      </c>
    </row>
    <row r="50">
      <c r="A50" s="0" t="inlineStr">
        <is>
          <t xml:space="preserve">l56</t>
        </is>
      </c>
      <c r="B50" s="16">
        <v>46127</v>
      </c>
      <c r="C50" s="0" t="inlineStr">
        <is>
          <t xml:space="preserve">us</t>
        </is>
      </c>
      <c r="D50" s="0" t="inlineStr">
        <is>
          <t xml:space="preserve">engineering</t>
        </is>
      </c>
      <c r="E50" s="0" t="inlineStr">
        <is>
          <t xml:space="preserve">travel</t>
        </is>
      </c>
      <c r="F50" s="4">
        <v>-10883</v>
      </c>
      <c r="G50" s="0" t="str">
        <f>"apr26"</f>
        <v>apr26</v>
      </c>
    </row>
    <row r="51">
      <c r="A51" s="0" t="inlineStr">
        <is>
          <t xml:space="preserve">l57</t>
        </is>
      </c>
      <c r="B51" s="16">
        <v>46127</v>
      </c>
      <c r="C51" s="0" t="inlineStr">
        <is>
          <t xml:space="preserve">uk</t>
        </is>
      </c>
      <c r="D51" s="0" t="inlineStr">
        <is>
          <t xml:space="preserve">sales</t>
        </is>
      </c>
      <c r="E51" s="0" t="inlineStr">
        <is>
          <t xml:space="preserve">revenue</t>
        </is>
      </c>
      <c r="F51" s="4">
        <v>334848</v>
      </c>
      <c r="G51" s="0" t="str">
        <f>"apr26"</f>
        <v>apr26</v>
      </c>
    </row>
    <row r="52">
      <c r="A52" s="0" t="inlineStr">
        <is>
          <t xml:space="preserve">l58</t>
        </is>
      </c>
      <c r="B52" s="16">
        <v>46127</v>
      </c>
      <c r="C52" s="0" t="inlineStr">
        <is>
          <t xml:space="preserve">uk</t>
        </is>
      </c>
      <c r="D52" s="0" t="inlineStr">
        <is>
          <t xml:space="preserve">sales</t>
        </is>
      </c>
      <c r="E52" s="0" t="inlineStr">
        <is>
          <t xml:space="preserve">salaries</t>
        </is>
      </c>
      <c r="F52" s="4">
        <v>-143880</v>
      </c>
      <c r="G52" s="0" t="str">
        <f>"apr26"</f>
        <v>apr26</v>
      </c>
    </row>
    <row r="53">
      <c r="A53" s="0" t="inlineStr">
        <is>
          <t xml:space="preserve">l59</t>
        </is>
      </c>
      <c r="B53" s="16">
        <v>46127</v>
      </c>
      <c r="C53" s="0" t="inlineStr">
        <is>
          <t xml:space="preserve">uk</t>
        </is>
      </c>
      <c r="D53" s="0" t="inlineStr">
        <is>
          <t xml:space="preserve">sales</t>
        </is>
      </c>
      <c r="E53" s="0" t="inlineStr">
        <is>
          <t xml:space="preserve">cloud</t>
        </is>
      </c>
      <c r="F53" s="4">
        <v>-26683</v>
      </c>
      <c r="G53" s="0" t="str">
        <f>"apr26"</f>
        <v>apr26</v>
      </c>
    </row>
    <row r="54">
      <c r="A54" s="0" t="inlineStr">
        <is>
          <t xml:space="preserve">l60</t>
        </is>
      </c>
      <c r="B54" s="16">
        <v>46127</v>
      </c>
      <c r="C54" s="0" t="inlineStr">
        <is>
          <t xml:space="preserve">uk</t>
        </is>
      </c>
      <c r="D54" s="0" t="inlineStr">
        <is>
          <t xml:space="preserve">sales</t>
        </is>
      </c>
      <c r="E54" s="0" t="inlineStr">
        <is>
          <t xml:space="preserve">travel</t>
        </is>
      </c>
      <c r="F54" s="4">
        <v>-6557</v>
      </c>
      <c r="G54" s="0" t="str">
        <f>"apr26"</f>
        <v>apr26</v>
      </c>
    </row>
    <row r="55">
      <c r="A55" s="0" t="inlineStr">
        <is>
          <t xml:space="preserve">l62</t>
        </is>
      </c>
      <c r="B55" s="16">
        <v>46127</v>
      </c>
      <c r="C55" s="0" t="inlineStr">
        <is>
          <t xml:space="preserve">uk</t>
        </is>
      </c>
      <c r="D55" s="0" t="inlineStr">
        <is>
          <t xml:space="preserve">engineering</t>
        </is>
      </c>
      <c r="E55" s="0" t="inlineStr">
        <is>
          <t xml:space="preserve">salaries</t>
        </is>
      </c>
      <c r="F55" s="4">
        <v>-130800</v>
      </c>
      <c r="G55" s="0" t="str">
        <f>"apr26"</f>
        <v>apr26</v>
      </c>
    </row>
    <row r="56">
      <c r="A56" s="0" t="inlineStr">
        <is>
          <t xml:space="preserve">l63</t>
        </is>
      </c>
      <c r="B56" s="16">
        <v>46127</v>
      </c>
      <c r="C56" s="0" t="inlineStr">
        <is>
          <t xml:space="preserve">uk</t>
        </is>
      </c>
      <c r="D56" s="0" t="inlineStr">
        <is>
          <t xml:space="preserve">engineering</t>
        </is>
      </c>
      <c r="E56" s="0" t="inlineStr">
        <is>
          <t xml:space="preserve">cloud</t>
        </is>
      </c>
      <c r="F56" s="4">
        <v>-24067</v>
      </c>
      <c r="G56" s="0" t="str">
        <f>"apr26"</f>
        <v>apr26</v>
      </c>
    </row>
    <row r="57">
      <c r="A57" s="0" t="inlineStr">
        <is>
          <t xml:space="preserve">l64</t>
        </is>
      </c>
      <c r="B57" s="16">
        <v>46127</v>
      </c>
      <c r="C57" s="0" t="inlineStr">
        <is>
          <t xml:space="preserve">uk</t>
        </is>
      </c>
      <c r="D57" s="0" t="inlineStr">
        <is>
          <t xml:space="preserve">engineering</t>
        </is>
      </c>
      <c r="E57" s="0" t="inlineStr">
        <is>
          <t xml:space="preserve">travel</t>
        </is>
      </c>
      <c r="F57" s="4">
        <v>-7395</v>
      </c>
      <c r="G57" s="0" t="str">
        <f>"apr26"</f>
        <v>apr26</v>
      </c>
    </row>
    <row r="58">
      <c r="A58" s="0" t="inlineStr">
        <is>
          <t xml:space="preserve">l65</t>
        </is>
      </c>
      <c r="B58" s="16">
        <v>46157</v>
      </c>
      <c r="C58" s="0" t="inlineStr">
        <is>
          <t xml:space="preserve">us</t>
        </is>
      </c>
      <c r="D58" s="0" t="inlineStr">
        <is>
          <t xml:space="preserve">sales</t>
        </is>
      </c>
      <c r="E58" s="0" t="inlineStr">
        <is>
          <t xml:space="preserve">revenue</t>
        </is>
      </c>
      <c r="F58" s="4">
        <v>526848</v>
      </c>
      <c r="G58" s="0" t="str">
        <f>"may26"</f>
        <v>may26</v>
      </c>
    </row>
    <row r="59">
      <c r="A59" s="0" t="inlineStr">
        <is>
          <t xml:space="preserve">l66</t>
        </is>
      </c>
      <c r="B59" s="16">
        <v>46157</v>
      </c>
      <c r="C59" s="0" t="inlineStr">
        <is>
          <t xml:space="preserve">us</t>
        </is>
      </c>
      <c r="D59" s="0" t="inlineStr">
        <is>
          <t xml:space="preserve">sales</t>
        </is>
      </c>
      <c r="E59" s="0" t="inlineStr">
        <is>
          <t xml:space="preserve">salaries</t>
        </is>
      </c>
      <c r="F59" s="4">
        <v>-181440</v>
      </c>
      <c r="G59" s="0" t="str">
        <f>"may26"</f>
        <v>may26</v>
      </c>
    </row>
    <row r="60">
      <c r="A60" s="0" t="inlineStr">
        <is>
          <t xml:space="preserve">l67</t>
        </is>
      </c>
      <c r="B60" s="16">
        <v>46157</v>
      </c>
      <c r="C60" s="0" t="inlineStr">
        <is>
          <t xml:space="preserve">us</t>
        </is>
      </c>
      <c r="D60" s="0" t="inlineStr">
        <is>
          <t xml:space="preserve">sales</t>
        </is>
      </c>
      <c r="E60" s="0" t="inlineStr">
        <is>
          <t xml:space="preserve">cloud</t>
        </is>
      </c>
      <c r="F60" s="4">
        <v>-41933</v>
      </c>
      <c r="G60" s="0" t="str">
        <f>"may26"</f>
        <v>may26</v>
      </c>
    </row>
    <row r="61">
      <c r="A61" s="0" t="inlineStr">
        <is>
          <t xml:space="preserve">l68</t>
        </is>
      </c>
      <c r="B61" s="16">
        <v>46157</v>
      </c>
      <c r="C61" s="0" t="inlineStr">
        <is>
          <t xml:space="preserve">us</t>
        </is>
      </c>
      <c r="D61" s="0" t="inlineStr">
        <is>
          <t xml:space="preserve">sales</t>
        </is>
      </c>
      <c r="E61" s="0" t="inlineStr">
        <is>
          <t xml:space="preserve">travel</t>
        </is>
      </c>
      <c r="F61" s="4">
        <v>-10322</v>
      </c>
      <c r="G61" s="0" t="str">
        <f>"may26"</f>
        <v>may26</v>
      </c>
    </row>
    <row r="62">
      <c r="A62" s="0" t="inlineStr">
        <is>
          <t xml:space="preserve">l70</t>
        </is>
      </c>
      <c r="B62" s="16">
        <v>46157</v>
      </c>
      <c r="C62" s="0" t="inlineStr">
        <is>
          <t xml:space="preserve">us</t>
        </is>
      </c>
      <c r="D62" s="0" t="inlineStr">
        <is>
          <t xml:space="preserve">engineering</t>
        </is>
      </c>
      <c r="E62" s="0" t="inlineStr">
        <is>
          <t xml:space="preserve">salaries</t>
        </is>
      </c>
      <c r="F62" s="4">
        <v>-205632</v>
      </c>
      <c r="G62" s="0" t="str">
        <f>"may26"</f>
        <v>may26</v>
      </c>
    </row>
    <row r="63">
      <c r="A63" s="0" t="inlineStr">
        <is>
          <t xml:space="preserve">l71</t>
        </is>
      </c>
      <c r="B63" s="16">
        <v>46157</v>
      </c>
      <c r="C63" s="0" t="inlineStr">
        <is>
          <t xml:space="preserve">us</t>
        </is>
      </c>
      <c r="D63" s="0" t="inlineStr">
        <is>
          <t xml:space="preserve">engineering</t>
        </is>
      </c>
      <c r="E63" s="0" t="inlineStr">
        <is>
          <t xml:space="preserve">cloud</t>
        </is>
      </c>
      <c r="F63" s="4">
        <v>-37901</v>
      </c>
      <c r="G63" s="0" t="str">
        <f>"may26"</f>
        <v>may26</v>
      </c>
    </row>
    <row r="64">
      <c r="A64" s="0" t="inlineStr">
        <is>
          <t xml:space="preserve">l72</t>
        </is>
      </c>
      <c r="B64" s="16">
        <v>46157</v>
      </c>
      <c r="C64" s="0" t="inlineStr">
        <is>
          <t xml:space="preserve">us</t>
        </is>
      </c>
      <c r="D64" s="0" t="inlineStr">
        <is>
          <t xml:space="preserve">engineering</t>
        </is>
      </c>
      <c r="E64" s="0" t="inlineStr">
        <is>
          <t xml:space="preserve">travel</t>
        </is>
      </c>
      <c r="F64" s="4">
        <v>-11612</v>
      </c>
      <c r="G64" s="0" t="str">
        <f>"may26"</f>
        <v>may26</v>
      </c>
    </row>
    <row r="65">
      <c r="A65" s="0" t="inlineStr">
        <is>
          <t xml:space="preserve">l73</t>
        </is>
      </c>
      <c r="B65" s="16">
        <v>46157</v>
      </c>
      <c r="C65" s="0" t="inlineStr">
        <is>
          <t xml:space="preserve">uk</t>
        </is>
      </c>
      <c r="D65" s="0" t="inlineStr">
        <is>
          <t xml:space="preserve">sales</t>
        </is>
      </c>
      <c r="E65" s="0" t="inlineStr">
        <is>
          <t xml:space="preserve">revenue</t>
        </is>
      </c>
      <c r="F65" s="4">
        <v>358400</v>
      </c>
      <c r="G65" s="0" t="str">
        <f>"may26"</f>
        <v>may26</v>
      </c>
    </row>
    <row r="66">
      <c r="A66" s="0" t="inlineStr">
        <is>
          <t xml:space="preserve">l74</t>
        </is>
      </c>
      <c r="B66" s="16">
        <v>46157</v>
      </c>
      <c r="C66" s="0" t="inlineStr">
        <is>
          <t xml:space="preserve">uk</t>
        </is>
      </c>
      <c r="D66" s="0" t="inlineStr">
        <is>
          <t xml:space="preserve">sales</t>
        </is>
      </c>
      <c r="E66" s="0" t="inlineStr">
        <is>
          <t xml:space="preserve">salaries</t>
        </is>
      </c>
      <c r="F66" s="4">
        <v>-123648</v>
      </c>
      <c r="G66" s="0" t="str">
        <f>"may26"</f>
        <v>may26</v>
      </c>
    </row>
    <row r="67">
      <c r="A67" s="0" t="inlineStr">
        <is>
          <t xml:space="preserve">l75</t>
        </is>
      </c>
      <c r="B67" s="16">
        <v>46157</v>
      </c>
      <c r="C67" s="0" t="inlineStr">
        <is>
          <t xml:space="preserve">uk</t>
        </is>
      </c>
      <c r="D67" s="0" t="inlineStr">
        <is>
          <t xml:space="preserve">sales</t>
        </is>
      </c>
      <c r="E67" s="0" t="inlineStr">
        <is>
          <t xml:space="preserve">cloud</t>
        </is>
      </c>
      <c r="F67" s="4">
        <v>-28493</v>
      </c>
      <c r="G67" s="0" t="str">
        <f>"may26"</f>
        <v>may26</v>
      </c>
    </row>
    <row r="68">
      <c r="A68" s="0" t="inlineStr">
        <is>
          <t xml:space="preserve">l76</t>
        </is>
      </c>
      <c r="B68" s="16">
        <v>46157</v>
      </c>
      <c r="C68" s="0" t="inlineStr">
        <is>
          <t xml:space="preserve">uk</t>
        </is>
      </c>
      <c r="D68" s="0" t="inlineStr">
        <is>
          <t xml:space="preserve">sales</t>
        </is>
      </c>
      <c r="E68" s="0" t="inlineStr">
        <is>
          <t xml:space="preserve">travel</t>
        </is>
      </c>
      <c r="F68" s="4">
        <v>-7025</v>
      </c>
      <c r="G68" s="0" t="str">
        <f>"may26"</f>
        <v>may26</v>
      </c>
    </row>
    <row r="69">
      <c r="A69" s="0" t="inlineStr">
        <is>
          <t xml:space="preserve">l78</t>
        </is>
      </c>
      <c r="B69" s="16">
        <v>46157</v>
      </c>
      <c r="C69" s="0" t="inlineStr">
        <is>
          <t xml:space="preserve">uk</t>
        </is>
      </c>
      <c r="D69" s="0" t="inlineStr">
        <is>
          <t xml:space="preserve">engineering</t>
        </is>
      </c>
      <c r="E69" s="0" t="inlineStr">
        <is>
          <t xml:space="preserve">salaries</t>
        </is>
      </c>
      <c r="F69" s="4">
        <v>-139776</v>
      </c>
      <c r="G69" s="0" t="str">
        <f>"may26"</f>
        <v>may26</v>
      </c>
    </row>
    <row r="70">
      <c r="A70" s="0" t="inlineStr">
        <is>
          <t xml:space="preserve">l79</t>
        </is>
      </c>
      <c r="B70" s="16">
        <v>46157</v>
      </c>
      <c r="C70" s="0" t="inlineStr">
        <is>
          <t xml:space="preserve">uk</t>
        </is>
      </c>
      <c r="D70" s="0" t="inlineStr">
        <is>
          <t xml:space="preserve">engineering</t>
        </is>
      </c>
      <c r="E70" s="0" t="inlineStr">
        <is>
          <t xml:space="preserve">cloud</t>
        </is>
      </c>
      <c r="F70" s="4">
        <v>-25805</v>
      </c>
      <c r="G70" s="0" t="str">
        <f>"may26"</f>
        <v>may26</v>
      </c>
    </row>
    <row r="71">
      <c r="A71" s="0" t="inlineStr">
        <is>
          <t xml:space="preserve">l80</t>
        </is>
      </c>
      <c r="B71" s="16">
        <v>46157</v>
      </c>
      <c r="C71" s="0" t="inlineStr">
        <is>
          <t xml:space="preserve">uk</t>
        </is>
      </c>
      <c r="D71" s="0" t="inlineStr">
        <is>
          <t xml:space="preserve">engineering</t>
        </is>
      </c>
      <c r="E71" s="0" t="inlineStr">
        <is>
          <t xml:space="preserve">travel</t>
        </is>
      </c>
      <c r="F71" s="4">
        <v>-7885</v>
      </c>
      <c r="G71" s="0" t="str">
        <f>"may26"</f>
        <v>may26</v>
      </c>
    </row>
    <row r="72">
      <c r="A72" s="0" t="inlineStr">
        <is>
          <t xml:space="preserve">l81</t>
        </is>
      </c>
      <c r="B72" s="16">
        <v>46188</v>
      </c>
      <c r="C72" s="0" t="inlineStr">
        <is>
          <t xml:space="preserve">us</t>
        </is>
      </c>
      <c r="D72" s="0" t="inlineStr">
        <is>
          <t xml:space="preserve">sales</t>
        </is>
      </c>
      <c r="E72" s="0" t="inlineStr">
        <is>
          <t xml:space="preserve">revenue</t>
        </is>
      </c>
      <c r="F72" s="4">
        <v>563040</v>
      </c>
      <c r="G72" s="0" t="str">
        <f>"jun26"</f>
        <v>jun26</v>
      </c>
    </row>
    <row r="73">
      <c r="A73" s="0" t="inlineStr">
        <is>
          <t xml:space="preserve">l82</t>
        </is>
      </c>
      <c r="B73" s="16">
        <v>46188</v>
      </c>
      <c r="C73" s="0" t="inlineStr">
        <is>
          <t xml:space="preserve">us</t>
        </is>
      </c>
      <c r="D73" s="0" t="inlineStr">
        <is>
          <t xml:space="preserve">sales</t>
        </is>
      </c>
      <c r="E73" s="0" t="inlineStr">
        <is>
          <t xml:space="preserve">salaries</t>
        </is>
      </c>
      <c r="F73" s="4">
        <v>-194580</v>
      </c>
      <c r="G73" s="0" t="str">
        <f>"jun26"</f>
        <v>jun26</v>
      </c>
    </row>
    <row r="74">
      <c r="A74" s="0" t="inlineStr">
        <is>
          <t xml:space="preserve">l83</t>
        </is>
      </c>
      <c r="B74" s="16">
        <v>46188</v>
      </c>
      <c r="C74" s="0" t="inlineStr">
        <is>
          <t xml:space="preserve">us</t>
        </is>
      </c>
      <c r="D74" s="0" t="inlineStr">
        <is>
          <t xml:space="preserve">sales</t>
        </is>
      </c>
      <c r="E74" s="0" t="inlineStr">
        <is>
          <t xml:space="preserve">cloud</t>
        </is>
      </c>
      <c r="F74" s="4">
        <v>-44712</v>
      </c>
      <c r="G74" s="0" t="str">
        <f>"jun26"</f>
        <v>jun26</v>
      </c>
    </row>
    <row r="75">
      <c r="A75" s="0" t="inlineStr">
        <is>
          <t xml:space="preserve">l84</t>
        </is>
      </c>
      <c r="B75" s="16">
        <v>46188</v>
      </c>
      <c r="C75" s="0" t="inlineStr">
        <is>
          <t xml:space="preserve">us</t>
        </is>
      </c>
      <c r="D75" s="0" t="inlineStr">
        <is>
          <t xml:space="preserve">sales</t>
        </is>
      </c>
      <c r="E75" s="0" t="inlineStr">
        <is>
          <t xml:space="preserve">travel</t>
        </is>
      </c>
      <c r="F75" s="4">
        <v>-11040</v>
      </c>
      <c r="G75" s="0" t="str">
        <f>"jun26"</f>
        <v>jun26</v>
      </c>
    </row>
    <row r="76">
      <c r="A76" s="0" t="inlineStr">
        <is>
          <t xml:space="preserve">l86</t>
        </is>
      </c>
      <c r="B76" s="16">
        <v>46188</v>
      </c>
      <c r="C76" s="0" t="inlineStr">
        <is>
          <t xml:space="preserve">us</t>
        </is>
      </c>
      <c r="D76" s="0" t="inlineStr">
        <is>
          <t xml:space="preserve">engineering</t>
        </is>
      </c>
      <c r="E76" s="0" t="inlineStr">
        <is>
          <t xml:space="preserve">salaries</t>
        </is>
      </c>
      <c r="F76" s="4">
        <v>-219420</v>
      </c>
      <c r="G76" s="0" t="str">
        <f>"jun26"</f>
        <v>jun26</v>
      </c>
    </row>
    <row r="77">
      <c r="A77" s="0" t="inlineStr">
        <is>
          <t xml:space="preserve">l87</t>
        </is>
      </c>
      <c r="B77" s="16">
        <v>46188</v>
      </c>
      <c r="C77" s="0" t="inlineStr">
        <is>
          <t xml:space="preserve">us</t>
        </is>
      </c>
      <c r="D77" s="0" t="inlineStr">
        <is>
          <t xml:space="preserve">engineering</t>
        </is>
      </c>
      <c r="E77" s="0" t="inlineStr">
        <is>
          <t xml:space="preserve">cloud</t>
        </is>
      </c>
      <c r="F77" s="4">
        <v>-40572</v>
      </c>
      <c r="G77" s="0" t="str">
        <f>"jun26"</f>
        <v>jun26</v>
      </c>
    </row>
    <row r="78">
      <c r="A78" s="0" t="inlineStr">
        <is>
          <t xml:space="preserve">l88</t>
        </is>
      </c>
      <c r="B78" s="16">
        <v>46188</v>
      </c>
      <c r="C78" s="0" t="inlineStr">
        <is>
          <t xml:space="preserve">us</t>
        </is>
      </c>
      <c r="D78" s="0" t="inlineStr">
        <is>
          <t xml:space="preserve">engineering</t>
        </is>
      </c>
      <c r="E78" s="0" t="inlineStr">
        <is>
          <t xml:space="preserve">travel</t>
        </is>
      </c>
      <c r="F78" s="4">
        <v>-9936</v>
      </c>
      <c r="G78" s="0" t="str">
        <f>"jun26"</f>
        <v>jun26</v>
      </c>
    </row>
    <row r="79">
      <c r="A79" s="0" t="inlineStr">
        <is>
          <t xml:space="preserve">l89</t>
        </is>
      </c>
      <c r="B79" s="16">
        <v>46188</v>
      </c>
      <c r="C79" s="0" t="inlineStr">
        <is>
          <t xml:space="preserve">uk</t>
        </is>
      </c>
      <c r="D79" s="0" t="inlineStr">
        <is>
          <t xml:space="preserve">sales</t>
        </is>
      </c>
      <c r="E79" s="0" t="inlineStr">
        <is>
          <t xml:space="preserve">revenue</t>
        </is>
      </c>
      <c r="F79" s="4">
        <v>382720</v>
      </c>
      <c r="G79" s="0" t="str">
        <f>"jun26"</f>
        <v>jun26</v>
      </c>
    </row>
    <row r="80">
      <c r="A80" s="0" t="inlineStr">
        <is>
          <t xml:space="preserve">l90</t>
        </is>
      </c>
      <c r="B80" s="16">
        <v>46188</v>
      </c>
      <c r="C80" s="0" t="inlineStr">
        <is>
          <t xml:space="preserve">uk</t>
        </is>
      </c>
      <c r="D80" s="0" t="inlineStr">
        <is>
          <t xml:space="preserve">sales</t>
        </is>
      </c>
      <c r="E80" s="0" t="inlineStr">
        <is>
          <t xml:space="preserve">salaries</t>
        </is>
      </c>
      <c r="F80" s="4">
        <v>-132480</v>
      </c>
      <c r="G80" s="0" t="str">
        <f>"jun26"</f>
        <v>jun26</v>
      </c>
    </row>
    <row r="81">
      <c r="A81" s="0" t="inlineStr">
        <is>
          <t xml:space="preserve">l91</t>
        </is>
      </c>
      <c r="B81" s="16">
        <v>46188</v>
      </c>
      <c r="C81" s="0" t="inlineStr">
        <is>
          <t xml:space="preserve">uk</t>
        </is>
      </c>
      <c r="D81" s="0" t="inlineStr">
        <is>
          <t xml:space="preserve">sales</t>
        </is>
      </c>
      <c r="E81" s="0" t="inlineStr">
        <is>
          <t xml:space="preserve">cloud</t>
        </is>
      </c>
      <c r="F81" s="4">
        <v>-30360</v>
      </c>
      <c r="G81" s="0" t="str">
        <f>"jun26"</f>
        <v>jun26</v>
      </c>
    </row>
    <row r="82">
      <c r="A82" s="0" t="inlineStr">
        <is>
          <t xml:space="preserve">l92</t>
        </is>
      </c>
      <c r="B82" s="16">
        <v>46188</v>
      </c>
      <c r="C82" s="0" t="inlineStr">
        <is>
          <t xml:space="preserve">uk</t>
        </is>
      </c>
      <c r="D82" s="0" t="inlineStr">
        <is>
          <t xml:space="preserve">sales</t>
        </is>
      </c>
      <c r="E82" s="0" t="inlineStr">
        <is>
          <t xml:space="preserve">travel</t>
        </is>
      </c>
      <c r="F82" s="4">
        <v>-7507</v>
      </c>
      <c r="G82" s="0" t="str">
        <f>"jun26"</f>
        <v>jun26</v>
      </c>
    </row>
    <row r="83">
      <c r="A83" s="0" t="inlineStr">
        <is>
          <t xml:space="preserve">l94</t>
        </is>
      </c>
      <c r="B83" s="16">
        <v>46188</v>
      </c>
      <c r="C83" s="0" t="inlineStr">
        <is>
          <t xml:space="preserve">uk</t>
        </is>
      </c>
      <c r="D83" s="0" t="inlineStr">
        <is>
          <t xml:space="preserve">engineering</t>
        </is>
      </c>
      <c r="E83" s="0" t="inlineStr">
        <is>
          <t xml:space="preserve">salaries</t>
        </is>
      </c>
      <c r="F83" s="4">
        <v>-149040</v>
      </c>
      <c r="G83" s="0" t="str">
        <f>"jun26"</f>
        <v>jun26</v>
      </c>
    </row>
    <row r="84">
      <c r="A84" s="0" t="inlineStr">
        <is>
          <t xml:space="preserve">l95</t>
        </is>
      </c>
      <c r="B84" s="16">
        <v>46188</v>
      </c>
      <c r="C84" s="0" t="inlineStr">
        <is>
          <t xml:space="preserve">uk</t>
        </is>
      </c>
      <c r="D84" s="0" t="inlineStr">
        <is>
          <t xml:space="preserve">engineering</t>
        </is>
      </c>
      <c r="E84" s="0" t="inlineStr">
        <is>
          <t xml:space="preserve">cloud</t>
        </is>
      </c>
      <c r="F84" s="4">
        <v>-27600</v>
      </c>
      <c r="G84" s="0" t="str">
        <f>"jun26"</f>
        <v>jun26</v>
      </c>
    </row>
    <row r="85">
      <c r="A85" s="0" t="inlineStr">
        <is>
          <t xml:space="preserve">l96</t>
        </is>
      </c>
      <c r="B85" s="16">
        <v>46188</v>
      </c>
      <c r="C85" s="0" t="inlineStr">
        <is>
          <t xml:space="preserve">uk</t>
        </is>
      </c>
      <c r="D85" s="0" t="inlineStr">
        <is>
          <t xml:space="preserve">engineering</t>
        </is>
      </c>
      <c r="E85" s="0" t="inlineStr">
        <is>
          <t xml:space="preserve">travel</t>
        </is>
      </c>
      <c r="F85" s="4">
        <v>-6771</v>
      </c>
      <c r="G85" s="0" t="str">
        <f>"jun26"</f>
        <v>jun26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</cols>
  <sheetData>
    <row r="1">
      <c r="A1" s="1" t="inlineStr">
        <is>
          <t xml:space="preserve">ID</t>
        </is>
      </c>
    </row>
    <row r="2">
      <c r="A2" s="0" t="inlineStr">
        <is>
          <t xml:space="preserve">us</t>
        </is>
      </c>
    </row>
    <row r="3">
      <c r="A3" s="0" t="inlineStr">
        <is>
          <t xml:space="preserve">uk</t>
        </is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</cols>
  <sheetData>
    <row r="1">
      <c r="A1" s="1" t="inlineStr">
        <is>
          <t xml:space="preserve">ID</t>
        </is>
      </c>
    </row>
    <row r="2">
      <c r="A2" s="0" t="inlineStr">
        <is>
          <t xml:space="preserve">sales</t>
        </is>
      </c>
    </row>
    <row r="3">
      <c r="A3" s="0" t="inlineStr">
        <is>
          <t xml:space="preserve">engineering</t>
        </is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</row>
    <row r="2">
      <c r="A2" s="0" t="inlineStr">
        <is>
          <t xml:space="preserve">revenue</t>
        </is>
      </c>
      <c r="B2" s="0"/>
    </row>
    <row r="3">
      <c r="A3" s="0" t="inlineStr">
        <is>
          <t xml:space="preserve">salaries</t>
        </is>
      </c>
      <c r="B3" s="0"/>
    </row>
    <row r="4">
      <c r="A4" s="0" t="inlineStr">
        <is>
          <t xml:space="preserve">cloud</t>
        </is>
      </c>
      <c r="B4" s="0"/>
    </row>
    <row r="5">
      <c r="A5" s="0" t="inlineStr">
        <is>
          <t xml:space="preserve">travel</t>
        </is>
      </c>
      <c r="B5" s="0"/>
    </row>
    <row r="6">
      <c r="A6" s="0" t="inlineStr">
        <is>
          <t xml:space="preserve">total</t>
        </is>
      </c>
      <c r="B6" s="0" t="inlineStr">
        <is>
          <t xml:space="preserve">Net</t>
        </is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actual</t>
        </is>
      </c>
      <c r="B2" s="0"/>
      <c r="C2" s="0"/>
    </row>
    <row r="3">
      <c r="A3" s="0" t="inlineStr">
        <is>
          <t xml:space="preserve">budget</t>
        </is>
      </c>
      <c r="B3" s="0"/>
      <c r="C3" s="0"/>
    </row>
    <row r="4">
      <c r="A4" s="0" t="inlineStr">
        <is>
          <t xml:space="preserve">variance</t>
        </is>
      </c>
      <c r="B4" s="0"/>
      <c r="C4" s="0"/>
    </row>
    <row r="5">
      <c r="A5" s="0" t="inlineStr">
        <is>
          <t xml:space="preserve">variance_pct</t>
        </is>
      </c>
      <c r="B5" s="0" t="inlineStr">
        <is>
          <t xml:space="preserve">Variance %</t>
        </is>
      </c>
      <c r="C5" s="0" t="inlineStr">
        <is>
          <t xml:space="preserve">percent</t>
        </is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6" customWidth="1"/>
    <col min="3" max="3" width="30" customWidth="1"/>
    <col min="4" max="4" width="70" customWidth="1"/>
    <col min="5" max="5" width="10" customWidth="1"/>
  </cols>
  <sheetData>
    <row r="1">
      <c r="A1" s="1" t="inlineStr">
        <is>
          <t xml:space="preserve">Table</t>
        </is>
      </c>
      <c r="B1" s="1" t="inlineStr">
        <is>
          <t xml:space="preserve">Target</t>
        </is>
      </c>
      <c r="C1" s="1" t="inlineStr">
        <is>
          <t xml:space="preserve">When</t>
        </is>
      </c>
      <c r="D1" s="1" t="inlineStr">
        <is>
          <t xml:space="preserve">Formula</t>
        </is>
      </c>
      <c r="E1" s="1" t="inlineStr">
        <is>
          <t xml:space="preserve">Status</t>
        </is>
      </c>
    </row>
    <row r="2">
      <c r="A2" s="0" t="inlineStr">
        <is>
          <t xml:space="preserve">ledger</t>
        </is>
      </c>
      <c r="B2" s="0" t="inlineStr">
        <is>
          <t xml:space="preserve">period</t>
        </is>
      </c>
      <c r="C2" s="0"/>
      <c r="D2" s="20" t="inlineStr">
        <is>
          <t xml:space="preserve">PERIOD(date, periods)</t>
        </is>
      </c>
      <c r="E2" s="0" t="inlineStr">
        <is>
          <t xml:space="preserve">ok</t>
        </is>
      </c>
    </row>
    <row r="3">
      <c r="A3" s="0" t="inlineStr">
        <is>
          <t xml:space="preserve">bva</t>
        </is>
      </c>
      <c r="B3" s="0" t="inlineStr">
        <is>
          <t xml:space="preserve">value</t>
        </is>
      </c>
      <c r="C3" s="0" t="inlineStr">
        <is>
          <t xml:space="preserve">version = actual</t>
        </is>
      </c>
      <c r="D3" s="20" t="inlineStr">
        <is>
          <t xml:space="preserve">SUM(ledger.amount[subsidiary=@subsidiary, department=@department, account=@line])</t>
        </is>
      </c>
      <c r="E3" s="0" t="inlineStr">
        <is>
          <t xml:space="preserve">ok</t>
        </is>
      </c>
    </row>
    <row r="4">
      <c r="A4" s="0" t="inlineStr">
        <is>
          <t xml:space="preserve">bva</t>
        </is>
      </c>
      <c r="B4" s="0" t="inlineStr">
        <is>
          <t xml:space="preserve">value</t>
        </is>
      </c>
      <c r="C4" s="0" t="inlineStr">
        <is>
          <t xml:space="preserve">line = total</t>
        </is>
      </c>
      <c r="D4" s="20" t="inlineStr">
        <is>
          <t xml:space="preserve">SUM(value[line != total])</t>
        </is>
      </c>
      <c r="E4" s="0" t="inlineStr">
        <is>
          <t xml:space="preserve">ok</t>
        </is>
      </c>
    </row>
    <row r="5">
      <c r="A5" s="0" t="inlineStr">
        <is>
          <t xml:space="preserve">bva</t>
        </is>
      </c>
      <c r="B5" s="0" t="inlineStr">
        <is>
          <t xml:space="preserve">value</t>
        </is>
      </c>
      <c r="C5" s="0" t="inlineStr">
        <is>
          <t xml:space="preserve">version = variance</t>
        </is>
      </c>
      <c r="D5" s="20" t="inlineStr">
        <is>
          <t xml:space="preserve">value[version=actual] - value[version=budget]</t>
        </is>
      </c>
      <c r="E5" s="0" t="inlineStr">
        <is>
          <t xml:space="preserve">ok</t>
        </is>
      </c>
    </row>
    <row r="6">
      <c r="A6" s="0" t="inlineStr">
        <is>
          <t xml:space="preserve">bva</t>
        </is>
      </c>
      <c r="B6" s="0" t="inlineStr">
        <is>
          <t xml:space="preserve">value</t>
        </is>
      </c>
      <c r="C6" s="0" t="inlineStr">
        <is>
          <t xml:space="preserve">version = variance_pct</t>
        </is>
      </c>
      <c r="D6" s="20" t="inlineStr">
        <is>
          <t xml:space="preserve">IFERROR(value[version=variance] / ABS(value[version=budget]), BLANK)</t>
        </is>
      </c>
      <c r="E6" s="0" t="inlineStr">
        <is>
          <t xml:space="preserve">ok</t>
        </is>
      </c>
    </row>
    <row r="8">
      <c r="A8" s="3" t="inlineStr">
        <is>
          <t xml:space="preserve">Rules are what the model is made of; the cell formulas on the other sheets were compiled from them. Inputs are blue, formulas black.</t>
        </is>
      </c>
    </row>
  </sheetData>
</worksheet>
</file>

<file path=docProps/app.xml><?xml version="1.0" encoding="utf-8"?>
<Properties xmlns="http://schemas.openxmlformats.org/officeDocument/2006/extended-properties">
  <Application>Finicast finidb</Application>
</Properties>
</file>