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1.xml" ContentType="application/vnd.openxmlformats-officedocument.drawing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4000" windowHeight="14000"/>
  </bookViews>
  <sheets>
    <sheet name="Analyst Revision Momentum" sheetId="1" r:id="rId1"/>
    <sheet name="Assumptions (edit)" sheetId="2" r:id="rId2"/>
    <sheet name="By trading day" sheetId="3" r:id="rId3"/>
    <sheet name="Summary" sheetId="4" r:id="rId4"/>
    <sheet name="Sector mix of picks (2026-09-23" sheetId="5" r:id="rId5"/>
    <sheet name="Periods" sheetId="6" r:id="rId6"/>
    <sheet name="Trading days" sheetId="7" r:id="rId7"/>
    <sheet name="Sectors" sheetId="8" r:id="rId8"/>
    <sheet name="Daily evaluations" sheetId="9" r:id="rId9"/>
    <sheet name="Null distribution by day" sheetId="10" r:id="rId10"/>
    <sheet name="Picks for 2026-09-23" sheetId="11" r:id="rId11"/>
    <sheet name="Assumptions (edit) lines" sheetId="12" r:id="rId12"/>
    <sheet name="By trading day lines" sheetId="13" r:id="rId13"/>
    <sheet name="Summary lines" sheetId="14" r:id="rId14"/>
    <sheet name="Sector mix of picks (2026-0 (2)" sheetId="15" r:id="rId15"/>
    <sheet name="Rules" sheetId="16" r:id="rId16"/>
    <sheet name="Notes" sheetId="17" r:id="rId17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;(#,##0);&quot;-&quot;"/>
    <numFmt numFmtId="165" formatCode="#,##0.00;(#,##0.00);&quot;-&quot;"/>
    <numFmt numFmtId="166" formatCode="0.0%"/>
    <numFmt numFmtId="167" formatCode="yyyy-mm-dd"/>
  </numFmts>
  <fonts count="4">
    <font>
      <sz val="11"/>
      <name val="Calibri"/>
    </font>
    <font>
      <b/>
      <sz val="11"/>
      <name val="Calibri"/>
    </font>
    <font>
      <sz val="11"/>
      <color rgb="FF1F4FD1"/>
      <name val="Calibri"/>
    </font>
    <font>
      <sz val="11"/>
      <color rgb="FF7A7A76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0" fillId="0" borderId="0" xfId="0" applyNumberFormat="1"/>
    <xf numFmtId="164" fontId="1" fillId="0" borderId="0" xfId="0" applyNumberFormat="1" applyFont="1"/>
    <xf numFmtId="164" fontId="2" fillId="0" borderId="0" xfId="0" applyNumberFormat="1" applyFont="1"/>
    <xf numFmtId="164" fontId="3" fillId="0" borderId="0" xfId="0" applyNumberFormat="1" applyFont="1"/>
    <xf numFmtId="165" fontId="0" fillId="0" borderId="0" xfId="0" applyNumberFormat="1"/>
    <xf numFmtId="165" fontId="1" fillId="0" borderId="0" xfId="0" applyNumberFormat="1" applyFont="1"/>
    <xf numFmtId="165" fontId="2" fillId="0" borderId="0" xfId="0" applyNumberFormat="1" applyFont="1"/>
    <xf numFmtId="165" fontId="3" fillId="0" borderId="0" xfId="0" applyNumberFormat="1" applyFont="1"/>
    <xf numFmtId="166" fontId="0" fillId="0" borderId="0" xfId="0" applyNumberFormat="1"/>
    <xf numFmtId="166" fontId="1" fillId="0" borderId="0" xfId="0" applyNumberFormat="1" applyFont="1"/>
    <xf numFmtId="166" fontId="2" fillId="0" borderId="0" xfId="0" applyNumberFormat="1" applyFont="1"/>
    <xf numFmtId="166" fontId="3" fillId="0" borderId="0" xfId="0" applyNumberFormat="1" applyFont="1"/>
    <xf numFmtId="167" fontId="0" fillId="0" borderId="0" xfId="0" applyNumberFormat="1"/>
    <xf numFmtId="167" fontId="1" fillId="0" borderId="0" xfId="0" applyNumberFormat="1" applyFont="1"/>
    <xf numFmtId="167" fontId="2" fillId="0" borderId="0" xfId="0" applyNumberFormat="1" applyFont="1"/>
    <xf numFmtId="167" fontId="3" fillId="0" borderId="0" xfId="0" applyNumberFormat="1" applyFont="1"/>
    <xf numFmtId="49" fontId="0" fillId="0" borderId="0" xfId="0" applyNumberFormat="1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Cumulative sector-neutral excess vs the random-pod average (bps)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'Analyst Revision Momentum'!$A$19</c:f>
            </c:strRef>
          </c:tx>
          <c:spPr>
            <a:ln w="28575" cap="rnd">
              <a:solidFill>
                <a:srgbClr val="2F6FED"/>
              </a:solidFill>
              <a:round/>
            </a:ln>
          </c:spPr>
          <c:marker>
            <c:symbol val="circle"/>
            <c:size val="5"/>
          </c:marker>
          <c:cat>
            <c:strRef>
              <c:f>'Analyst Revision Momentum'!$B$18:$CW$18</c:f>
            </c:strRef>
          </c:cat>
          <c:val>
            <c:numRef>
              <c:f>'Analyst Revision Momentum'!$B$19:$CW$19</c:f>
            </c:numRef>
          </c:val>
          <c:smooth val="0"/>
        </c:ser>
        <c:ser>
          <c:idx val="1"/>
          <c:order val="1"/>
          <c:tx>
            <c:strRef>
              <c:f>'Analyst Revision Momentum'!$A$20</c:f>
            </c:strRef>
          </c:tx>
          <c:spPr>
            <a:ln w="28575" cap="rnd">
              <a:solidFill>
                <a:srgbClr val="E8590C"/>
              </a:solidFill>
              <a:round/>
            </a:ln>
          </c:spPr>
          <c:marker>
            <c:symbol val="circle"/>
            <c:size val="5"/>
          </c:marker>
          <c:cat>
            <c:strRef>
              <c:f>'Analyst Revision Momentum'!$B$18:$CW$18</c:f>
            </c:strRef>
          </c:cat>
          <c:val>
            <c:numRef>
              <c:f>'Analyst Revision Momentum'!$B$20:$CW$20</c:f>
            </c:numRef>
          </c:val>
          <c:smooth val="0"/>
        </c:ser>
        <c:marker val="1"/>
        <c:axId val="10"/>
        <c:axId val="2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midCat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Daily excess vs random average and best random pod (bps)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'Analyst Revision Momentum'!$A$41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'Analyst Revision Momentum'!$B$40:$CW$40</c:f>
            </c:strRef>
          </c:cat>
          <c:val>
            <c:numRef>
              <c:f>'Analyst Revision Momentum'!$B$41:$CW$41</c:f>
            </c:numRef>
          </c:val>
        </c:ser>
        <c:ser>
          <c:idx val="1"/>
          <c:order val="1"/>
          <c:tx>
            <c:strRef>
              <c:f>'Analyst Revision Momentum'!$A$42</c:f>
            </c:strRef>
          </c:tx>
          <c:spPr>
            <a:solidFill>
              <a:srgbClr val="E8590C"/>
            </a:solidFill>
          </c:spPr>
          <c:invertIfNegative val="0"/>
          <c:cat>
            <c:strRef>
              <c:f>'Analyst Revision Momentum'!$B$40:$CW$40</c:f>
            </c:strRef>
          </c:cat>
          <c:val>
            <c:numRef>
              <c:f>'Analyst Revision Momentum'!$B$42:$CW$42</c:f>
            </c:numRef>
          </c:val>
        </c:ser>
        <c:ser>
          <c:idx val="2"/>
          <c:order val="2"/>
          <c:tx>
            <c:strRef>
              <c:f>'Analyst Revision Momentum'!$A$43</c:f>
            </c:strRef>
          </c:tx>
          <c:spPr>
            <a:solidFill>
              <a:srgbClr val="12B886"/>
            </a:solidFill>
          </c:spPr>
          <c:invertIfNegative val="0"/>
          <c:cat>
            <c:strRef>
              <c:f>'Analyst Revision Momentum'!$B$40:$CW$40</c:f>
            </c:strRef>
          </c:cat>
          <c:val>
            <c:numRef>
              <c:f>'Analyst Revision Momentum'!$B$43:$CW$43</c:f>
            </c:numRef>
          </c:val>
        </c:ser>
        <c:gapWidth val="120"/>
        <c:axId val="10"/>
        <c:axId val="2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Running t-stat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'Analyst Revision Momentum'!$A$64</c:f>
            </c:strRef>
          </c:tx>
          <c:spPr>
            <a:ln w="28575" cap="rnd">
              <a:solidFill>
                <a:srgbClr val="2F6FED"/>
              </a:solidFill>
              <a:round/>
            </a:ln>
          </c:spPr>
          <c:marker>
            <c:symbol val="circle"/>
            <c:size val="5"/>
          </c:marker>
          <c:cat>
            <c:strRef>
              <c:f>'Analyst Revision Momentum'!$B$63:$CW$63</c:f>
            </c:strRef>
          </c:cat>
          <c:val>
            <c:numRef>
              <c:f>'Analyst Revision Momentum'!$B$64:$CW$64</c:f>
            </c:numRef>
          </c:val>
          <c:smooth val="0"/>
        </c:ser>
        <c:marker val="1"/>
        <c:axId val="10"/>
        <c:axId val="2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midCat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Cumulative excess, realized then projected at the running mean (bps)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'Analyst Revision Momentum'!$A$85</c:f>
            </c:strRef>
          </c:tx>
          <c:spPr>
            <a:ln w="28575" cap="rnd">
              <a:solidFill>
                <a:srgbClr val="2F6FED"/>
              </a:solidFill>
              <a:round/>
            </a:ln>
          </c:spPr>
          <c:marker>
            <c:symbol val="circle"/>
            <c:size val="5"/>
          </c:marker>
          <c:cat>
            <c:strRef>
              <c:f>'Analyst Revision Momentum'!$B$84:$CW$84</c:f>
            </c:strRef>
          </c:cat>
          <c:val>
            <c:numRef>
              <c:f>'Analyst Revision Momentum'!$B$85:$CW$85</c:f>
            </c:numRef>
          </c:val>
          <c:smooth val="0"/>
        </c:ser>
        <c:marker val="1"/>
        <c:axId val="10"/>
        <c:axId val="2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midCat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Sector mix of the picks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'Analyst Revision Momentum'!$A$106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'Analyst Revision Momentum'!$B$105:$B$105</c:f>
            </c:strRef>
          </c:cat>
          <c:val>
            <c:numRef>
              <c:f>'Analyst Revision Momentum'!$B$106:$B$106</c:f>
            </c:numRef>
          </c:val>
        </c:ser>
        <c:ser>
          <c:idx val="1"/>
          <c:order val="1"/>
          <c:tx>
            <c:strRef>
              <c:f>'Analyst Revision Momentum'!$A$107</c:f>
            </c:strRef>
          </c:tx>
          <c:spPr>
            <a:solidFill>
              <a:srgbClr val="E8590C"/>
            </a:solidFill>
          </c:spPr>
          <c:invertIfNegative val="0"/>
          <c:cat>
            <c:strRef>
              <c:f>'Analyst Revision Momentum'!$B$105:$B$105</c:f>
            </c:strRef>
          </c:cat>
          <c:val>
            <c:numRef>
              <c:f>'Analyst Revision Momentum'!$B$107:$B$107</c:f>
            </c:numRef>
          </c:val>
        </c:ser>
        <c:ser>
          <c:idx val="2"/>
          <c:order val="2"/>
          <c:tx>
            <c:strRef>
              <c:f>'Analyst Revision Momentum'!$A$108</c:f>
            </c:strRef>
          </c:tx>
          <c:spPr>
            <a:solidFill>
              <a:srgbClr val="12B886"/>
            </a:solidFill>
          </c:spPr>
          <c:invertIfNegative val="0"/>
          <c:cat>
            <c:strRef>
              <c:f>'Analyst Revision Momentum'!$B$105:$B$105</c:f>
            </c:strRef>
          </c:cat>
          <c:val>
            <c:numRef>
              <c:f>'Analyst Revision Momentum'!$B$108:$B$108</c:f>
            </c:numRef>
          </c:val>
        </c:ser>
        <c:ser>
          <c:idx val="3"/>
          <c:order val="3"/>
          <c:tx>
            <c:strRef>
              <c:f>'Analyst Revision Momentum'!$A$109</c:f>
            </c:strRef>
          </c:tx>
          <c:spPr>
            <a:solidFill>
              <a:srgbClr val="F59F00"/>
            </a:solidFill>
          </c:spPr>
          <c:invertIfNegative val="0"/>
          <c:cat>
            <c:strRef>
              <c:f>'Analyst Revision Momentum'!$B$105:$B$105</c:f>
            </c:strRef>
          </c:cat>
          <c:val>
            <c:numRef>
              <c:f>'Analyst Revision Momentum'!$B$109:$B$109</c:f>
            </c:numRef>
          </c:val>
        </c:ser>
        <c:ser>
          <c:idx val="4"/>
          <c:order val="4"/>
          <c:tx>
            <c:strRef>
              <c:f>'Analyst Revision Momentum'!$A$110</c:f>
            </c:strRef>
          </c:tx>
          <c:spPr>
            <a:solidFill>
              <a:srgbClr val="7048E8"/>
            </a:solidFill>
          </c:spPr>
          <c:invertIfNegative val="0"/>
          <c:cat>
            <c:strRef>
              <c:f>'Analyst Revision Momentum'!$B$105:$B$105</c:f>
            </c:strRef>
          </c:cat>
          <c:val>
            <c:numRef>
              <c:f>'Analyst Revision Momentum'!$B$110:$B$110</c:f>
            </c:numRef>
          </c:val>
        </c:ser>
        <c:ser>
          <c:idx val="5"/>
          <c:order val="5"/>
          <c:tx>
            <c:strRef>
              <c:f>'Analyst Revision Momentum'!$A$111</c:f>
            </c:strRef>
          </c:tx>
          <c:spPr>
            <a:solidFill>
              <a:srgbClr val="E64980"/>
            </a:solidFill>
          </c:spPr>
          <c:invertIfNegative val="0"/>
          <c:cat>
            <c:strRef>
              <c:f>'Analyst Revision Momentum'!$B$105:$B$105</c:f>
            </c:strRef>
          </c:cat>
          <c:val>
            <c:numRef>
              <c:f>'Analyst Revision Momentum'!$B$111:$B$111</c:f>
            </c:numRef>
          </c:val>
        </c:ser>
        <c:ser>
          <c:idx val="6"/>
          <c:order val="6"/>
          <c:tx>
            <c:strRef>
              <c:f>'Analyst Revision Momentum'!$A$112</c:f>
            </c:strRef>
          </c:tx>
          <c:spPr>
            <a:solidFill>
              <a:srgbClr val="0CA678"/>
            </a:solidFill>
          </c:spPr>
          <c:invertIfNegative val="0"/>
          <c:cat>
            <c:strRef>
              <c:f>'Analyst Revision Momentum'!$B$105:$B$105</c:f>
            </c:strRef>
          </c:cat>
          <c:val>
            <c:numRef>
              <c:f>'Analyst Revision Momentum'!$B$112:$B$112</c:f>
            </c:numRef>
          </c:val>
        </c:ser>
        <c:ser>
          <c:idx val="7"/>
          <c:order val="7"/>
          <c:tx>
            <c:strRef>
              <c:f>'Analyst Revision Momentum'!$A$113</c:f>
            </c:strRef>
          </c:tx>
          <c:spPr>
            <a:solidFill>
              <a:srgbClr val="868E96"/>
            </a:solidFill>
          </c:spPr>
          <c:invertIfNegative val="0"/>
          <c:cat>
            <c:strRef>
              <c:f>'Analyst Revision Momentum'!$B$105:$B$105</c:f>
            </c:strRef>
          </c:cat>
          <c:val>
            <c:numRef>
              <c:f>'Analyst Revision Momentum'!$B$113:$B$113</c:f>
            </c:numRef>
          </c:val>
        </c:ser>
        <c:ser>
          <c:idx val="8"/>
          <c:order val="8"/>
          <c:tx>
            <c:strRef>
              <c:f>'Analyst Revision Momentum'!$A$114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'Analyst Revision Momentum'!$B$105:$B$105</c:f>
            </c:strRef>
          </c:cat>
          <c:val>
            <c:numRef>
              <c:f>'Analyst Revision Momentum'!$B$114:$B$114</c:f>
            </c:numRef>
          </c:val>
        </c:ser>
        <c:ser>
          <c:idx val="9"/>
          <c:order val="9"/>
          <c:tx>
            <c:strRef>
              <c:f>'Analyst Revision Momentum'!$A$115</c:f>
            </c:strRef>
          </c:tx>
          <c:spPr>
            <a:solidFill>
              <a:srgbClr val="E8590C"/>
            </a:solidFill>
          </c:spPr>
          <c:invertIfNegative val="0"/>
          <c:cat>
            <c:strRef>
              <c:f>'Analyst Revision Momentum'!$B$105:$B$105</c:f>
            </c:strRef>
          </c:cat>
          <c:val>
            <c:numRef>
              <c:f>'Analyst Revision Momentum'!$B$115:$B$115</c:f>
            </c:numRef>
          </c:val>
        </c:ser>
        <c:gapWidth val="120"/>
        <c:axId val="10"/>
        <c:axId val="2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21</xdr:row>
      <xdr:rowOff>0</xdr:rowOff>
    </xdr:from>
    <xdr:to>
      <xdr:col>102</xdr:col>
      <xdr:colOff>0</xdr:colOff>
      <xdr:row>37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  <xdr:twoCellAnchor editAs="oneCell">
    <xdr:from>
      <xdr:col>0</xdr:col>
      <xdr:colOff>0</xdr:colOff>
      <xdr:row>44</xdr:row>
      <xdr:rowOff>0</xdr:rowOff>
    </xdr:from>
    <xdr:to>
      <xdr:col>102</xdr:col>
      <xdr:colOff>0</xdr:colOff>
      <xdr:row>60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2"/>
        </a:graphicData>
      </a:graphic>
    </xdr:graphicFrame>
    <xdr:clientData/>
  </xdr:twoCellAnchor>
  <xdr:twoCellAnchor editAs="oneCell">
    <xdr:from>
      <xdr:col>0</xdr:col>
      <xdr:colOff>0</xdr:colOff>
      <xdr:row>65</xdr:row>
      <xdr:rowOff>0</xdr:rowOff>
    </xdr:from>
    <xdr:to>
      <xdr:col>102</xdr:col>
      <xdr:colOff>0</xdr:colOff>
      <xdr:row>81</xdr:row>
      <xdr:rowOff>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3"/>
        </a:graphicData>
      </a:graphic>
    </xdr:graphicFrame>
    <xdr:clientData/>
  </xdr:twoCellAnchor>
  <xdr:twoCellAnchor editAs="oneCell">
    <xdr:from>
      <xdr:col>0</xdr:col>
      <xdr:colOff>0</xdr:colOff>
      <xdr:row>86</xdr:row>
      <xdr:rowOff>0</xdr:rowOff>
    </xdr:from>
    <xdr:to>
      <xdr:col>102</xdr:col>
      <xdr:colOff>0</xdr:colOff>
      <xdr:row>102</xdr:row>
      <xdr:rowOff>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4"/>
        </a:graphicData>
      </a:graphic>
    </xdr:graphicFrame>
    <xdr:clientData/>
  </xdr:twoCellAnchor>
  <xdr:twoCellAnchor editAs="oneCell">
    <xdr:from>
      <xdr:col>0</xdr:col>
      <xdr:colOff>0</xdr:colOff>
      <xdr:row>116</xdr:row>
      <xdr:rowOff>0</xdr:rowOff>
    </xdr:from>
    <xdr:to>
      <xdr:col>9</xdr:col>
      <xdr:colOff>0</xdr:colOff>
      <xdr:row>132</xdr:row>
      <xdr:rowOff>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5"/>
        </a:graphicData>
      </a:graphic>
    </xdr:graphicFrame>
    <xdr:clientData/>
  </xdr:two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4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2" customWidth="1"/>
    <col min="21" max="21" width="12" customWidth="1"/>
    <col min="22" max="22" width="12" customWidth="1"/>
    <col min="23" max="23" width="12" customWidth="1"/>
    <col min="24" max="24" width="12" customWidth="1"/>
    <col min="25" max="25" width="12" customWidth="1"/>
    <col min="26" max="26" width="12" customWidth="1"/>
    <col min="27" max="27" width="12" customWidth="1"/>
    <col min="28" max="28" width="12" customWidth="1"/>
    <col min="29" max="29" width="12" customWidth="1"/>
    <col min="30" max="30" width="12" customWidth="1"/>
    <col min="31" max="31" width="12" customWidth="1"/>
    <col min="32" max="32" width="12" customWidth="1"/>
    <col min="33" max="33" width="12" customWidth="1"/>
    <col min="34" max="34" width="12" customWidth="1"/>
    <col min="35" max="35" width="12" customWidth="1"/>
    <col min="36" max="36" width="12" customWidth="1"/>
    <col min="37" max="37" width="12" customWidth="1"/>
    <col min="38" max="38" width="12" customWidth="1"/>
    <col min="39" max="39" width="12" customWidth="1"/>
    <col min="40" max="40" width="12" customWidth="1"/>
    <col min="41" max="41" width="12" customWidth="1"/>
    <col min="42" max="42" width="12" customWidth="1"/>
    <col min="43" max="43" width="12" customWidth="1"/>
    <col min="44" max="44" width="12" customWidth="1"/>
    <col min="45" max="45" width="12" customWidth="1"/>
    <col min="46" max="46" width="12" customWidth="1"/>
    <col min="47" max="47" width="12" customWidth="1"/>
    <col min="48" max="48" width="12" customWidth="1"/>
    <col min="49" max="49" width="12" customWidth="1"/>
    <col min="50" max="50" width="12" customWidth="1"/>
    <col min="51" max="51" width="12" customWidth="1"/>
    <col min="52" max="52" width="12" customWidth="1"/>
    <col min="53" max="53" width="12" customWidth="1"/>
    <col min="54" max="54" width="12" customWidth="1"/>
    <col min="55" max="55" width="12" customWidth="1"/>
    <col min="56" max="56" width="12" customWidth="1"/>
    <col min="57" max="57" width="12" customWidth="1"/>
    <col min="58" max="58" width="12" customWidth="1"/>
    <col min="59" max="59" width="12" customWidth="1"/>
    <col min="60" max="60" width="12" customWidth="1"/>
    <col min="61" max="61" width="12" customWidth="1"/>
    <col min="62" max="62" width="12" customWidth="1"/>
    <col min="63" max="63" width="12" customWidth="1"/>
    <col min="64" max="64" width="12" customWidth="1"/>
    <col min="65" max="65" width="12" customWidth="1"/>
    <col min="66" max="66" width="12" customWidth="1"/>
    <col min="67" max="67" width="12" customWidth="1"/>
    <col min="68" max="68" width="12" customWidth="1"/>
    <col min="69" max="69" width="12" customWidth="1"/>
    <col min="70" max="70" width="12" customWidth="1"/>
    <col min="71" max="71" width="12" customWidth="1"/>
    <col min="72" max="72" width="12" customWidth="1"/>
    <col min="73" max="73" width="12" customWidth="1"/>
    <col min="74" max="74" width="12" customWidth="1"/>
    <col min="75" max="75" width="12" customWidth="1"/>
    <col min="76" max="76" width="12" customWidth="1"/>
    <col min="77" max="77" width="12" customWidth="1"/>
    <col min="78" max="78" width="12" customWidth="1"/>
    <col min="79" max="79" width="12" customWidth="1"/>
    <col min="80" max="80" width="12" customWidth="1"/>
    <col min="81" max="81" width="12" customWidth="1"/>
    <col min="82" max="82" width="12" customWidth="1"/>
    <col min="83" max="83" width="12" customWidth="1"/>
    <col min="84" max="84" width="12" customWidth="1"/>
    <col min="85" max="85" width="12" customWidth="1"/>
    <col min="86" max="86" width="12" customWidth="1"/>
    <col min="87" max="87" width="12" customWidth="1"/>
    <col min="88" max="88" width="12" customWidth="1"/>
    <col min="89" max="89" width="12" customWidth="1"/>
    <col min="90" max="90" width="12" customWidth="1"/>
    <col min="91" max="91" width="12" customWidth="1"/>
    <col min="92" max="92" width="12" customWidth="1"/>
    <col min="93" max="93" width="12" customWidth="1"/>
    <col min="94" max="94" width="12" customWidth="1"/>
    <col min="95" max="95" width="12" customWidth="1"/>
    <col min="96" max="96" width="12" customWidth="1"/>
    <col min="97" max="97" width="12" customWidth="1"/>
    <col min="98" max="98" width="12" customWidth="1"/>
    <col min="99" max="99" width="12" customWidth="1"/>
    <col min="100" max="100" width="12" customWidth="1"/>
    <col min="101" max="101" width="12" customWidth="1"/>
  </cols>
  <sheetData>
    <row r="1">
      <c r="A1" s="1" t="inlineStr">
        <is>
          <t xml:space="preserve">Evaluated days</t>
        </is>
      </c>
    </row>
    <row r="2">
      <c r="A2" s="1" t="inlineStr">
        <is>
          <t xml:space="preserve">line</t>
        </is>
      </c>
      <c r="B2" s="1" t="inlineStr">
        <is>
          <t xml:space="preserve">value</t>
        </is>
      </c>
    </row>
    <row r="3">
      <c r="A3" s="0" t="inlineStr">
        <is>
          <t xml:space="preserve">Evaluated days</t>
        </is>
      </c>
      <c r="B3" s="4">
        <f>'Summary'!B2</f>
        <v>1</v>
      </c>
    </row>
    <row r="5">
      <c r="A5" s="1" t="inlineStr">
        <is>
          <t xml:space="preserve">Mean excess (bps/day)</t>
        </is>
      </c>
    </row>
    <row r="6">
      <c r="A6" s="1" t="inlineStr">
        <is>
          <t xml:space="preserve">line</t>
        </is>
      </c>
      <c r="B6" s="1" t="inlineStr">
        <is>
          <t xml:space="preserve">value</t>
        </is>
      </c>
    </row>
    <row r="7">
      <c r="A7" s="0" t="inlineStr">
        <is>
          <t xml:space="preserve">Mean sector-neutral excess, bps/day</t>
        </is>
      </c>
      <c r="B7" s="8">
        <f>'Summary'!B3</f>
        <v>-2.965</v>
      </c>
    </row>
    <row r="9">
      <c r="A9" s="1" t="inlineStr">
        <is>
          <t xml:space="preserve">t-stat (skill bar: 3)</t>
        </is>
      </c>
    </row>
    <row r="10">
      <c r="A10" s="1" t="inlineStr">
        <is>
          <t xml:space="preserve">line</t>
        </is>
      </c>
      <c r="B10" s="1" t="inlineStr">
        <is>
          <t xml:space="preserve">value</t>
        </is>
      </c>
    </row>
    <row r="11">
      <c r="A11" s="0" t="inlineStr">
        <is>
          <t xml:space="preserve">t-stat</t>
        </is>
      </c>
      <c r="B11" s="4">
        <f>'Summary'!B11</f>
      </c>
    </row>
    <row r="13">
      <c r="A13" s="1" t="inlineStr">
        <is>
          <t xml:space="preserve">Random pods mean (bps/day)</t>
        </is>
      </c>
    </row>
    <row r="14">
      <c r="A14" s="1" t="inlineStr">
        <is>
          <t xml:space="preserve">line</t>
        </is>
      </c>
      <c r="B14" s="1" t="inlineStr">
        <is>
          <t xml:space="preserve">value</t>
        </is>
      </c>
    </row>
    <row r="15">
      <c r="A15" s="0" t="inlineStr">
        <is>
          <t xml:space="preserve">Random pods: mean, bps/day</t>
        </is>
      </c>
      <c r="B15" s="8">
        <f>'Summary'!B12</f>
        <v>0.827</v>
      </c>
    </row>
    <row r="17">
      <c r="A17" s="1" t="inlineStr">
        <is>
          <t xml:space="preserve">Cumulative sector-neutral excess vs the random-pod average (bps)</t>
        </is>
      </c>
    </row>
    <row r="18">
      <c r="A18" s="1" t="inlineStr">
        <is>
          <t xml:space="preserve">line</t>
        </is>
      </c>
      <c r="B18" s="1" t="inlineStr">
        <is>
          <t xml:space="preserve">09-22</t>
        </is>
      </c>
      <c r="C18" s="1" t="inlineStr">
        <is>
          <t xml:space="preserve">09-23</t>
        </is>
      </c>
      <c r="D18" s="1" t="inlineStr">
        <is>
          <t xml:space="preserve">09-24</t>
        </is>
      </c>
      <c r="E18" s="1" t="inlineStr">
        <is>
          <t xml:space="preserve">09-25</t>
        </is>
      </c>
      <c r="F18" s="1" t="inlineStr">
        <is>
          <t xml:space="preserve">09-28</t>
        </is>
      </c>
      <c r="G18" s="1" t="inlineStr">
        <is>
          <t xml:space="preserve">09-29</t>
        </is>
      </c>
      <c r="H18" s="1" t="inlineStr">
        <is>
          <t xml:space="preserve">09-30</t>
        </is>
      </c>
      <c r="I18" s="1" t="inlineStr">
        <is>
          <t xml:space="preserve">10-01</t>
        </is>
      </c>
      <c r="J18" s="1" t="inlineStr">
        <is>
          <t xml:space="preserve">10-02</t>
        </is>
      </c>
      <c r="K18" s="1" t="inlineStr">
        <is>
          <t xml:space="preserve">10-05</t>
        </is>
      </c>
      <c r="L18" s="1" t="inlineStr">
        <is>
          <t xml:space="preserve">10-06</t>
        </is>
      </c>
      <c r="M18" s="1" t="inlineStr">
        <is>
          <t xml:space="preserve">10-07</t>
        </is>
      </c>
      <c r="N18" s="1" t="inlineStr">
        <is>
          <t xml:space="preserve">10-08</t>
        </is>
      </c>
      <c r="O18" s="1" t="inlineStr">
        <is>
          <t xml:space="preserve">10-09</t>
        </is>
      </c>
      <c r="P18" s="1" t="inlineStr">
        <is>
          <t xml:space="preserve">10-12</t>
        </is>
      </c>
      <c r="Q18" s="1" t="inlineStr">
        <is>
          <t xml:space="preserve">10-13</t>
        </is>
      </c>
      <c r="R18" s="1" t="inlineStr">
        <is>
          <t xml:space="preserve">10-14</t>
        </is>
      </c>
      <c r="S18" s="1" t="inlineStr">
        <is>
          <t xml:space="preserve">10-15</t>
        </is>
      </c>
      <c r="T18" s="1" t="inlineStr">
        <is>
          <t xml:space="preserve">10-16</t>
        </is>
      </c>
      <c r="U18" s="1" t="inlineStr">
        <is>
          <t xml:space="preserve">10-19</t>
        </is>
      </c>
      <c r="V18" s="1" t="inlineStr">
        <is>
          <t xml:space="preserve">10-20</t>
        </is>
      </c>
      <c r="W18" s="1" t="inlineStr">
        <is>
          <t xml:space="preserve">10-21</t>
        </is>
      </c>
      <c r="X18" s="1" t="inlineStr">
        <is>
          <t xml:space="preserve">10-22</t>
        </is>
      </c>
      <c r="Y18" s="1" t="inlineStr">
        <is>
          <t xml:space="preserve">10-23</t>
        </is>
      </c>
      <c r="Z18" s="1" t="inlineStr">
        <is>
          <t xml:space="preserve">10-26</t>
        </is>
      </c>
      <c r="AA18" s="1" t="inlineStr">
        <is>
          <t xml:space="preserve">10-27</t>
        </is>
      </c>
      <c r="AB18" s="1" t="inlineStr">
        <is>
          <t xml:space="preserve">10-28</t>
        </is>
      </c>
      <c r="AC18" s="1" t="inlineStr">
        <is>
          <t xml:space="preserve">10-29</t>
        </is>
      </c>
      <c r="AD18" s="1" t="inlineStr">
        <is>
          <t xml:space="preserve">10-30</t>
        </is>
      </c>
      <c r="AE18" s="1" t="inlineStr">
        <is>
          <t xml:space="preserve">11-02</t>
        </is>
      </c>
      <c r="AF18" s="1" t="inlineStr">
        <is>
          <t xml:space="preserve">11-03</t>
        </is>
      </c>
      <c r="AG18" s="1" t="inlineStr">
        <is>
          <t xml:space="preserve">11-04</t>
        </is>
      </c>
      <c r="AH18" s="1" t="inlineStr">
        <is>
          <t xml:space="preserve">11-05</t>
        </is>
      </c>
      <c r="AI18" s="1" t="inlineStr">
        <is>
          <t xml:space="preserve">11-06</t>
        </is>
      </c>
      <c r="AJ18" s="1" t="inlineStr">
        <is>
          <t xml:space="preserve">11-09</t>
        </is>
      </c>
      <c r="AK18" s="1" t="inlineStr">
        <is>
          <t xml:space="preserve">11-10</t>
        </is>
      </c>
      <c r="AL18" s="1" t="inlineStr">
        <is>
          <t xml:space="preserve">11-11</t>
        </is>
      </c>
      <c r="AM18" s="1" t="inlineStr">
        <is>
          <t xml:space="preserve">11-12</t>
        </is>
      </c>
      <c r="AN18" s="1" t="inlineStr">
        <is>
          <t xml:space="preserve">11-13</t>
        </is>
      </c>
      <c r="AO18" s="1" t="inlineStr">
        <is>
          <t xml:space="preserve">11-16</t>
        </is>
      </c>
      <c r="AP18" s="1" t="inlineStr">
        <is>
          <t xml:space="preserve">11-17</t>
        </is>
      </c>
      <c r="AQ18" s="1" t="inlineStr">
        <is>
          <t xml:space="preserve">11-18</t>
        </is>
      </c>
      <c r="AR18" s="1" t="inlineStr">
        <is>
          <t xml:space="preserve">11-19</t>
        </is>
      </c>
      <c r="AS18" s="1" t="inlineStr">
        <is>
          <t xml:space="preserve">11-20</t>
        </is>
      </c>
      <c r="AT18" s="1" t="inlineStr">
        <is>
          <t xml:space="preserve">11-23</t>
        </is>
      </c>
      <c r="AU18" s="1" t="inlineStr">
        <is>
          <t xml:space="preserve">11-24</t>
        </is>
      </c>
      <c r="AV18" s="1" t="inlineStr">
        <is>
          <t xml:space="preserve">11-25</t>
        </is>
      </c>
      <c r="AW18" s="1" t="inlineStr">
        <is>
          <t xml:space="preserve">11-27</t>
        </is>
      </c>
      <c r="AX18" s="1" t="inlineStr">
        <is>
          <t xml:space="preserve">11-30</t>
        </is>
      </c>
      <c r="AY18" s="1" t="inlineStr">
        <is>
          <t xml:space="preserve">12-01</t>
        </is>
      </c>
      <c r="AZ18" s="1" t="inlineStr">
        <is>
          <t xml:space="preserve">12-02</t>
        </is>
      </c>
      <c r="BA18" s="1" t="inlineStr">
        <is>
          <t xml:space="preserve">12-03</t>
        </is>
      </c>
      <c r="BB18" s="1" t="inlineStr">
        <is>
          <t xml:space="preserve">12-04</t>
        </is>
      </c>
      <c r="BC18" s="1" t="inlineStr">
        <is>
          <t xml:space="preserve">12-07</t>
        </is>
      </c>
      <c r="BD18" s="1" t="inlineStr">
        <is>
          <t xml:space="preserve">12-08</t>
        </is>
      </c>
      <c r="BE18" s="1" t="inlineStr">
        <is>
          <t xml:space="preserve">12-09</t>
        </is>
      </c>
      <c r="BF18" s="1" t="inlineStr">
        <is>
          <t xml:space="preserve">12-10</t>
        </is>
      </c>
      <c r="BG18" s="1" t="inlineStr">
        <is>
          <t xml:space="preserve">12-11</t>
        </is>
      </c>
      <c r="BH18" s="1" t="inlineStr">
        <is>
          <t xml:space="preserve">12-14</t>
        </is>
      </c>
      <c r="BI18" s="1" t="inlineStr">
        <is>
          <t xml:space="preserve">12-15</t>
        </is>
      </c>
      <c r="BJ18" s="1" t="inlineStr">
        <is>
          <t xml:space="preserve">12-16</t>
        </is>
      </c>
      <c r="BK18" s="1" t="inlineStr">
        <is>
          <t xml:space="preserve">12-17</t>
        </is>
      </c>
      <c r="BL18" s="1" t="inlineStr">
        <is>
          <t xml:space="preserve">12-18</t>
        </is>
      </c>
      <c r="BM18" s="1" t="inlineStr">
        <is>
          <t xml:space="preserve">12-21</t>
        </is>
      </c>
      <c r="BN18" s="1" t="inlineStr">
        <is>
          <t xml:space="preserve">12-22</t>
        </is>
      </c>
      <c r="BO18" s="1" t="inlineStr">
        <is>
          <t xml:space="preserve">12-23</t>
        </is>
      </c>
      <c r="BP18" s="1" t="inlineStr">
        <is>
          <t xml:space="preserve">12-24</t>
        </is>
      </c>
      <c r="BQ18" s="1" t="inlineStr">
        <is>
          <t xml:space="preserve">12-28</t>
        </is>
      </c>
      <c r="BR18" s="1" t="inlineStr">
        <is>
          <t xml:space="preserve">12-29</t>
        </is>
      </c>
      <c r="BS18" s="1" t="inlineStr">
        <is>
          <t xml:space="preserve">12-30</t>
        </is>
      </c>
      <c r="BT18" s="1" t="inlineStr">
        <is>
          <t xml:space="preserve">12-31</t>
        </is>
      </c>
      <c r="BU18" s="1" t="inlineStr">
        <is>
          <t xml:space="preserve">01-04</t>
        </is>
      </c>
      <c r="BV18" s="1" t="inlineStr">
        <is>
          <t xml:space="preserve">01-05</t>
        </is>
      </c>
      <c r="BW18" s="1" t="inlineStr">
        <is>
          <t xml:space="preserve">01-06</t>
        </is>
      </c>
      <c r="BX18" s="1" t="inlineStr">
        <is>
          <t xml:space="preserve">01-07</t>
        </is>
      </c>
      <c r="BY18" s="1" t="inlineStr">
        <is>
          <t xml:space="preserve">01-08</t>
        </is>
      </c>
      <c r="BZ18" s="1" t="inlineStr">
        <is>
          <t xml:space="preserve">01-11</t>
        </is>
      </c>
      <c r="CA18" s="1" t="inlineStr">
        <is>
          <t xml:space="preserve">01-12</t>
        </is>
      </c>
      <c r="CB18" s="1" t="inlineStr">
        <is>
          <t xml:space="preserve">01-13</t>
        </is>
      </c>
      <c r="CC18" s="1" t="inlineStr">
        <is>
          <t xml:space="preserve">01-14</t>
        </is>
      </c>
      <c r="CD18" s="1" t="inlineStr">
        <is>
          <t xml:space="preserve">01-15</t>
        </is>
      </c>
      <c r="CE18" s="1" t="inlineStr">
        <is>
          <t xml:space="preserve">01-19</t>
        </is>
      </c>
      <c r="CF18" s="1" t="inlineStr">
        <is>
          <t xml:space="preserve">01-20</t>
        </is>
      </c>
      <c r="CG18" s="1" t="inlineStr">
        <is>
          <t xml:space="preserve">01-21</t>
        </is>
      </c>
      <c r="CH18" s="1" t="inlineStr">
        <is>
          <t xml:space="preserve">01-22</t>
        </is>
      </c>
      <c r="CI18" s="1" t="inlineStr">
        <is>
          <t xml:space="preserve">01-25</t>
        </is>
      </c>
      <c r="CJ18" s="1" t="inlineStr">
        <is>
          <t xml:space="preserve">01-26</t>
        </is>
      </c>
      <c r="CK18" s="1" t="inlineStr">
        <is>
          <t xml:space="preserve">01-27</t>
        </is>
      </c>
      <c r="CL18" s="1" t="inlineStr">
        <is>
          <t xml:space="preserve">01-28</t>
        </is>
      </c>
      <c r="CM18" s="1" t="inlineStr">
        <is>
          <t xml:space="preserve">01-29</t>
        </is>
      </c>
      <c r="CN18" s="1" t="inlineStr">
        <is>
          <t xml:space="preserve">02-01</t>
        </is>
      </c>
      <c r="CO18" s="1" t="inlineStr">
        <is>
          <t xml:space="preserve">02-02</t>
        </is>
      </c>
      <c r="CP18" s="1" t="inlineStr">
        <is>
          <t xml:space="preserve">02-03</t>
        </is>
      </c>
      <c r="CQ18" s="1" t="inlineStr">
        <is>
          <t xml:space="preserve">02-04</t>
        </is>
      </c>
      <c r="CR18" s="1" t="inlineStr">
        <is>
          <t xml:space="preserve">02-05</t>
        </is>
      </c>
      <c r="CS18" s="1" t="inlineStr">
        <is>
          <t xml:space="preserve">02-08</t>
        </is>
      </c>
      <c r="CT18" s="1" t="inlineStr">
        <is>
          <t xml:space="preserve">02-09</t>
        </is>
      </c>
      <c r="CU18" s="1" t="inlineStr">
        <is>
          <t xml:space="preserve">02-10</t>
        </is>
      </c>
      <c r="CV18" s="1" t="inlineStr">
        <is>
          <t xml:space="preserve">02-11</t>
        </is>
      </c>
      <c r="CW18" s="1" t="inlineStr">
        <is>
          <t xml:space="preserve">02-12</t>
        </is>
      </c>
    </row>
    <row r="19">
      <c r="A19" s="0" t="inlineStr">
        <is>
          <t xml:space="preserve">Cumulative excess, bps</t>
        </is>
      </c>
      <c r="B19" s="8">
        <f>'By trading day'!B9</f>
        <v>-2.965</v>
      </c>
      <c r="C19" s="8">
        <f>'By trading day'!C9</f>
      </c>
      <c r="D19" s="8">
        <f>'By trading day'!D9</f>
      </c>
      <c r="E19" s="8">
        <f>'By trading day'!E9</f>
      </c>
      <c r="F19" s="8">
        <f>'By trading day'!F9</f>
      </c>
      <c r="G19" s="8">
        <f>'By trading day'!G9</f>
      </c>
      <c r="H19" s="8">
        <f>'By trading day'!H9</f>
      </c>
      <c r="I19" s="8">
        <f>'By trading day'!I9</f>
      </c>
      <c r="J19" s="8">
        <f>'By trading day'!J9</f>
      </c>
      <c r="K19" s="8">
        <f>'By trading day'!K9</f>
      </c>
      <c r="L19" s="8">
        <f>'By trading day'!L9</f>
      </c>
      <c r="M19" s="8">
        <f>'By trading day'!M9</f>
      </c>
      <c r="N19" s="8">
        <f>'By trading day'!N9</f>
      </c>
      <c r="O19" s="8">
        <f>'By trading day'!O9</f>
      </c>
      <c r="P19" s="8">
        <f>'By trading day'!P9</f>
      </c>
      <c r="Q19" s="8">
        <f>'By trading day'!Q9</f>
      </c>
      <c r="R19" s="8">
        <f>'By trading day'!R9</f>
      </c>
      <c r="S19" s="8">
        <f>'By trading day'!S9</f>
      </c>
      <c r="T19" s="8">
        <f>'By trading day'!T9</f>
      </c>
      <c r="U19" s="8">
        <f>'By trading day'!U9</f>
      </c>
      <c r="V19" s="8">
        <f>'By trading day'!V9</f>
      </c>
      <c r="W19" s="8">
        <f>'By trading day'!W9</f>
      </c>
      <c r="X19" s="8">
        <f>'By trading day'!X9</f>
      </c>
      <c r="Y19" s="8">
        <f>'By trading day'!Y9</f>
      </c>
      <c r="Z19" s="8">
        <f>'By trading day'!Z9</f>
      </c>
      <c r="AA19" s="8">
        <f>'By trading day'!AA9</f>
      </c>
      <c r="AB19" s="8">
        <f>'By trading day'!AB9</f>
      </c>
      <c r="AC19" s="8">
        <f>'By trading day'!AC9</f>
      </c>
      <c r="AD19" s="8">
        <f>'By trading day'!AD9</f>
      </c>
      <c r="AE19" s="8">
        <f>'By trading day'!AE9</f>
      </c>
      <c r="AF19" s="8">
        <f>'By trading day'!AF9</f>
      </c>
      <c r="AG19" s="8">
        <f>'By trading day'!AG9</f>
      </c>
      <c r="AH19" s="8">
        <f>'By trading day'!AH9</f>
      </c>
      <c r="AI19" s="8">
        <f>'By trading day'!AI9</f>
      </c>
      <c r="AJ19" s="8">
        <f>'By trading day'!AJ9</f>
      </c>
      <c r="AK19" s="8">
        <f>'By trading day'!AK9</f>
      </c>
      <c r="AL19" s="8">
        <f>'By trading day'!AL9</f>
      </c>
      <c r="AM19" s="8">
        <f>'By trading day'!AM9</f>
      </c>
      <c r="AN19" s="8">
        <f>'By trading day'!AN9</f>
      </c>
      <c r="AO19" s="8">
        <f>'By trading day'!AO9</f>
      </c>
      <c r="AP19" s="8">
        <f>'By trading day'!AP9</f>
      </c>
      <c r="AQ19" s="8">
        <f>'By trading day'!AQ9</f>
      </c>
      <c r="AR19" s="8">
        <f>'By trading day'!AR9</f>
      </c>
      <c r="AS19" s="8">
        <f>'By trading day'!AS9</f>
      </c>
      <c r="AT19" s="8">
        <f>'By trading day'!AT9</f>
      </c>
      <c r="AU19" s="8">
        <f>'By trading day'!AU9</f>
      </c>
      <c r="AV19" s="8">
        <f>'By trading day'!AV9</f>
      </c>
      <c r="AW19" s="8">
        <f>'By trading day'!AW9</f>
      </c>
      <c r="AX19" s="8">
        <f>'By trading day'!AX9</f>
      </c>
      <c r="AY19" s="8">
        <f>'By trading day'!AY9</f>
      </c>
      <c r="AZ19" s="8">
        <f>'By trading day'!AZ9</f>
      </c>
      <c r="BA19" s="8">
        <f>'By trading day'!BA9</f>
      </c>
      <c r="BB19" s="8">
        <f>'By trading day'!BB9</f>
      </c>
      <c r="BC19" s="8">
        <f>'By trading day'!BC9</f>
      </c>
      <c r="BD19" s="8">
        <f>'By trading day'!BD9</f>
      </c>
      <c r="BE19" s="8">
        <f>'By trading day'!BE9</f>
      </c>
      <c r="BF19" s="8">
        <f>'By trading day'!BF9</f>
      </c>
      <c r="BG19" s="8">
        <f>'By trading day'!BG9</f>
      </c>
      <c r="BH19" s="8">
        <f>'By trading day'!BH9</f>
      </c>
      <c r="BI19" s="8">
        <f>'By trading day'!BI9</f>
      </c>
      <c r="BJ19" s="8">
        <f>'By trading day'!BJ9</f>
      </c>
      <c r="BK19" s="8">
        <f>'By trading day'!BK9</f>
      </c>
      <c r="BL19" s="8">
        <f>'By trading day'!BL9</f>
      </c>
      <c r="BM19" s="8">
        <f>'By trading day'!BM9</f>
      </c>
      <c r="BN19" s="8">
        <f>'By trading day'!BN9</f>
      </c>
      <c r="BO19" s="8">
        <f>'By trading day'!BO9</f>
      </c>
      <c r="BP19" s="8">
        <f>'By trading day'!BP9</f>
      </c>
      <c r="BQ19" s="8">
        <f>'By trading day'!BQ9</f>
      </c>
      <c r="BR19" s="8">
        <f>'By trading day'!BR9</f>
      </c>
      <c r="BS19" s="8">
        <f>'By trading day'!BS9</f>
      </c>
      <c r="BT19" s="8">
        <f>'By trading day'!BT9</f>
      </c>
      <c r="BU19" s="8">
        <f>'By trading day'!BU9</f>
      </c>
      <c r="BV19" s="8">
        <f>'By trading day'!BV9</f>
      </c>
      <c r="BW19" s="8">
        <f>'By trading day'!BW9</f>
      </c>
      <c r="BX19" s="8">
        <f>'By trading day'!BX9</f>
      </c>
      <c r="BY19" s="8">
        <f>'By trading day'!BY9</f>
      </c>
      <c r="BZ19" s="8">
        <f>'By trading day'!BZ9</f>
      </c>
      <c r="CA19" s="8">
        <f>'By trading day'!CA9</f>
      </c>
      <c r="CB19" s="8">
        <f>'By trading day'!CB9</f>
      </c>
      <c r="CC19" s="8">
        <f>'By trading day'!CC9</f>
      </c>
      <c r="CD19" s="8">
        <f>'By trading day'!CD9</f>
      </c>
      <c r="CE19" s="8">
        <f>'By trading day'!CE9</f>
      </c>
      <c r="CF19" s="8">
        <f>'By trading day'!CF9</f>
      </c>
      <c r="CG19" s="8">
        <f>'By trading day'!CG9</f>
      </c>
      <c r="CH19" s="8">
        <f>'By trading day'!CH9</f>
      </c>
      <c r="CI19" s="8">
        <f>'By trading day'!CI9</f>
      </c>
      <c r="CJ19" s="8">
        <f>'By trading day'!CJ9</f>
      </c>
      <c r="CK19" s="8">
        <f>'By trading day'!CK9</f>
      </c>
      <c r="CL19" s="8">
        <f>'By trading day'!CL9</f>
      </c>
      <c r="CM19" s="8">
        <f>'By trading day'!CM9</f>
      </c>
      <c r="CN19" s="8">
        <f>'By trading day'!CN9</f>
      </c>
      <c r="CO19" s="8">
        <f>'By trading day'!CO9</f>
      </c>
      <c r="CP19" s="8">
        <f>'By trading day'!CP9</f>
      </c>
      <c r="CQ19" s="8">
        <f>'By trading day'!CQ9</f>
      </c>
      <c r="CR19" s="8">
        <f>'By trading day'!CR9</f>
      </c>
      <c r="CS19" s="8">
        <f>'By trading day'!CS9</f>
      </c>
      <c r="CT19" s="8">
        <f>'By trading day'!CT9</f>
      </c>
      <c r="CU19" s="8">
        <f>'By trading day'!CU9</f>
      </c>
      <c r="CV19" s="8">
        <f>'By trading day'!CV9</f>
      </c>
      <c r="CW19" s="8">
        <f>'By trading day'!CW9</f>
      </c>
    </row>
    <row r="20">
      <c r="A20" s="0" t="inlineStr">
        <is>
          <t xml:space="preserve">Random pods: cumulative average, bps</t>
        </is>
      </c>
      <c r="B20" s="8">
        <f>'By trading day'!B10</f>
        <v>0.827</v>
      </c>
      <c r="C20" s="8">
        <f>'By trading day'!C10</f>
      </c>
      <c r="D20" s="8">
        <f>'By trading day'!D10</f>
      </c>
      <c r="E20" s="8">
        <f>'By trading day'!E10</f>
      </c>
      <c r="F20" s="8">
        <f>'By trading day'!F10</f>
      </c>
      <c r="G20" s="8">
        <f>'By trading day'!G10</f>
      </c>
      <c r="H20" s="8">
        <f>'By trading day'!H10</f>
      </c>
      <c r="I20" s="8">
        <f>'By trading day'!I10</f>
      </c>
      <c r="J20" s="8">
        <f>'By trading day'!J10</f>
      </c>
      <c r="K20" s="8">
        <f>'By trading day'!K10</f>
      </c>
      <c r="L20" s="8">
        <f>'By trading day'!L10</f>
      </c>
      <c r="M20" s="8">
        <f>'By trading day'!M10</f>
      </c>
      <c r="N20" s="8">
        <f>'By trading day'!N10</f>
      </c>
      <c r="O20" s="8">
        <f>'By trading day'!O10</f>
      </c>
      <c r="P20" s="8">
        <f>'By trading day'!P10</f>
      </c>
      <c r="Q20" s="8">
        <f>'By trading day'!Q10</f>
      </c>
      <c r="R20" s="8">
        <f>'By trading day'!R10</f>
      </c>
      <c r="S20" s="8">
        <f>'By trading day'!S10</f>
      </c>
      <c r="T20" s="8">
        <f>'By trading day'!T10</f>
      </c>
      <c r="U20" s="8">
        <f>'By trading day'!U10</f>
      </c>
      <c r="V20" s="8">
        <f>'By trading day'!V10</f>
      </c>
      <c r="W20" s="8">
        <f>'By trading day'!W10</f>
      </c>
      <c r="X20" s="8">
        <f>'By trading day'!X10</f>
      </c>
      <c r="Y20" s="8">
        <f>'By trading day'!Y10</f>
      </c>
      <c r="Z20" s="8">
        <f>'By trading day'!Z10</f>
      </c>
      <c r="AA20" s="8">
        <f>'By trading day'!AA10</f>
      </c>
      <c r="AB20" s="8">
        <f>'By trading day'!AB10</f>
      </c>
      <c r="AC20" s="8">
        <f>'By trading day'!AC10</f>
      </c>
      <c r="AD20" s="8">
        <f>'By trading day'!AD10</f>
      </c>
      <c r="AE20" s="8">
        <f>'By trading day'!AE10</f>
      </c>
      <c r="AF20" s="8">
        <f>'By trading day'!AF10</f>
      </c>
      <c r="AG20" s="8">
        <f>'By trading day'!AG10</f>
      </c>
      <c r="AH20" s="8">
        <f>'By trading day'!AH10</f>
      </c>
      <c r="AI20" s="8">
        <f>'By trading day'!AI10</f>
      </c>
      <c r="AJ20" s="8">
        <f>'By trading day'!AJ10</f>
      </c>
      <c r="AK20" s="8">
        <f>'By trading day'!AK10</f>
      </c>
      <c r="AL20" s="8">
        <f>'By trading day'!AL10</f>
      </c>
      <c r="AM20" s="8">
        <f>'By trading day'!AM10</f>
      </c>
      <c r="AN20" s="8">
        <f>'By trading day'!AN10</f>
      </c>
      <c r="AO20" s="8">
        <f>'By trading day'!AO10</f>
      </c>
      <c r="AP20" s="8">
        <f>'By trading day'!AP10</f>
      </c>
      <c r="AQ20" s="8">
        <f>'By trading day'!AQ10</f>
      </c>
      <c r="AR20" s="8">
        <f>'By trading day'!AR10</f>
      </c>
      <c r="AS20" s="8">
        <f>'By trading day'!AS10</f>
      </c>
      <c r="AT20" s="8">
        <f>'By trading day'!AT10</f>
      </c>
      <c r="AU20" s="8">
        <f>'By trading day'!AU10</f>
      </c>
      <c r="AV20" s="8">
        <f>'By trading day'!AV10</f>
      </c>
      <c r="AW20" s="8">
        <f>'By trading day'!AW10</f>
      </c>
      <c r="AX20" s="8">
        <f>'By trading day'!AX10</f>
      </c>
      <c r="AY20" s="8">
        <f>'By trading day'!AY10</f>
      </c>
      <c r="AZ20" s="8">
        <f>'By trading day'!AZ10</f>
      </c>
      <c r="BA20" s="8">
        <f>'By trading day'!BA10</f>
      </c>
      <c r="BB20" s="8">
        <f>'By trading day'!BB10</f>
      </c>
      <c r="BC20" s="8">
        <f>'By trading day'!BC10</f>
      </c>
      <c r="BD20" s="8">
        <f>'By trading day'!BD10</f>
      </c>
      <c r="BE20" s="8">
        <f>'By trading day'!BE10</f>
      </c>
      <c r="BF20" s="8">
        <f>'By trading day'!BF10</f>
      </c>
      <c r="BG20" s="8">
        <f>'By trading day'!BG10</f>
      </c>
      <c r="BH20" s="8">
        <f>'By trading day'!BH10</f>
      </c>
      <c r="BI20" s="8">
        <f>'By trading day'!BI10</f>
      </c>
      <c r="BJ20" s="8">
        <f>'By trading day'!BJ10</f>
      </c>
      <c r="BK20" s="8">
        <f>'By trading day'!BK10</f>
      </c>
      <c r="BL20" s="8">
        <f>'By trading day'!BL10</f>
      </c>
      <c r="BM20" s="8">
        <f>'By trading day'!BM10</f>
      </c>
      <c r="BN20" s="8">
        <f>'By trading day'!BN10</f>
      </c>
      <c r="BO20" s="8">
        <f>'By trading day'!BO10</f>
      </c>
      <c r="BP20" s="8">
        <f>'By trading day'!BP10</f>
      </c>
      <c r="BQ20" s="8">
        <f>'By trading day'!BQ10</f>
      </c>
      <c r="BR20" s="8">
        <f>'By trading day'!BR10</f>
      </c>
      <c r="BS20" s="8">
        <f>'By trading day'!BS10</f>
      </c>
      <c r="BT20" s="8">
        <f>'By trading day'!BT10</f>
      </c>
      <c r="BU20" s="8">
        <f>'By trading day'!BU10</f>
      </c>
      <c r="BV20" s="8">
        <f>'By trading day'!BV10</f>
      </c>
      <c r="BW20" s="8">
        <f>'By trading day'!BW10</f>
      </c>
      <c r="BX20" s="8">
        <f>'By trading day'!BX10</f>
      </c>
      <c r="BY20" s="8">
        <f>'By trading day'!BY10</f>
      </c>
      <c r="BZ20" s="8">
        <f>'By trading day'!BZ10</f>
      </c>
      <c r="CA20" s="8">
        <f>'By trading day'!CA10</f>
      </c>
      <c r="CB20" s="8">
        <f>'By trading day'!CB10</f>
      </c>
      <c r="CC20" s="8">
        <f>'By trading day'!CC10</f>
      </c>
      <c r="CD20" s="8">
        <f>'By trading day'!CD10</f>
      </c>
      <c r="CE20" s="8">
        <f>'By trading day'!CE10</f>
      </c>
      <c r="CF20" s="8">
        <f>'By trading day'!CF10</f>
      </c>
      <c r="CG20" s="8">
        <f>'By trading day'!CG10</f>
      </c>
      <c r="CH20" s="8">
        <f>'By trading day'!CH10</f>
      </c>
      <c r="CI20" s="8">
        <f>'By trading day'!CI10</f>
      </c>
      <c r="CJ20" s="8">
        <f>'By trading day'!CJ10</f>
      </c>
      <c r="CK20" s="8">
        <f>'By trading day'!CK10</f>
      </c>
      <c r="CL20" s="8">
        <f>'By trading day'!CL10</f>
      </c>
      <c r="CM20" s="8">
        <f>'By trading day'!CM10</f>
      </c>
      <c r="CN20" s="8">
        <f>'By trading day'!CN10</f>
      </c>
      <c r="CO20" s="8">
        <f>'By trading day'!CO10</f>
      </c>
      <c r="CP20" s="8">
        <f>'By trading day'!CP10</f>
      </c>
      <c r="CQ20" s="8">
        <f>'By trading day'!CQ10</f>
      </c>
      <c r="CR20" s="8">
        <f>'By trading day'!CR10</f>
      </c>
      <c r="CS20" s="8">
        <f>'By trading day'!CS10</f>
      </c>
      <c r="CT20" s="8">
        <f>'By trading day'!CT10</f>
      </c>
      <c r="CU20" s="8">
        <f>'By trading day'!CU10</f>
      </c>
      <c r="CV20" s="8">
        <f>'By trading day'!CV10</f>
      </c>
      <c r="CW20" s="8">
        <f>'By trading day'!CW10</f>
      </c>
    </row>
    <row r="39">
      <c r="A39" s="1" t="inlineStr">
        <is>
          <t xml:space="preserve">Daily excess vs random average and best random pod (bps)</t>
        </is>
      </c>
    </row>
    <row r="40">
      <c r="A40" s="1" t="inlineStr">
        <is>
          <t xml:space="preserve">line</t>
        </is>
      </c>
      <c r="B40" s="1" t="inlineStr">
        <is>
          <t xml:space="preserve">09-22</t>
        </is>
      </c>
      <c r="C40" s="1" t="inlineStr">
        <is>
          <t xml:space="preserve">09-23</t>
        </is>
      </c>
      <c r="D40" s="1" t="inlineStr">
        <is>
          <t xml:space="preserve">09-24</t>
        </is>
      </c>
      <c r="E40" s="1" t="inlineStr">
        <is>
          <t xml:space="preserve">09-25</t>
        </is>
      </c>
      <c r="F40" s="1" t="inlineStr">
        <is>
          <t xml:space="preserve">09-28</t>
        </is>
      </c>
      <c r="G40" s="1" t="inlineStr">
        <is>
          <t xml:space="preserve">09-29</t>
        </is>
      </c>
      <c r="H40" s="1" t="inlineStr">
        <is>
          <t xml:space="preserve">09-30</t>
        </is>
      </c>
      <c r="I40" s="1" t="inlineStr">
        <is>
          <t xml:space="preserve">10-01</t>
        </is>
      </c>
      <c r="J40" s="1" t="inlineStr">
        <is>
          <t xml:space="preserve">10-02</t>
        </is>
      </c>
      <c r="K40" s="1" t="inlineStr">
        <is>
          <t xml:space="preserve">10-05</t>
        </is>
      </c>
      <c r="L40" s="1" t="inlineStr">
        <is>
          <t xml:space="preserve">10-06</t>
        </is>
      </c>
      <c r="M40" s="1" t="inlineStr">
        <is>
          <t xml:space="preserve">10-07</t>
        </is>
      </c>
      <c r="N40" s="1" t="inlineStr">
        <is>
          <t xml:space="preserve">10-08</t>
        </is>
      </c>
      <c r="O40" s="1" t="inlineStr">
        <is>
          <t xml:space="preserve">10-09</t>
        </is>
      </c>
      <c r="P40" s="1" t="inlineStr">
        <is>
          <t xml:space="preserve">10-12</t>
        </is>
      </c>
      <c r="Q40" s="1" t="inlineStr">
        <is>
          <t xml:space="preserve">10-13</t>
        </is>
      </c>
      <c r="R40" s="1" t="inlineStr">
        <is>
          <t xml:space="preserve">10-14</t>
        </is>
      </c>
      <c r="S40" s="1" t="inlineStr">
        <is>
          <t xml:space="preserve">10-15</t>
        </is>
      </c>
      <c r="T40" s="1" t="inlineStr">
        <is>
          <t xml:space="preserve">10-16</t>
        </is>
      </c>
      <c r="U40" s="1" t="inlineStr">
        <is>
          <t xml:space="preserve">10-19</t>
        </is>
      </c>
      <c r="V40" s="1" t="inlineStr">
        <is>
          <t xml:space="preserve">10-20</t>
        </is>
      </c>
      <c r="W40" s="1" t="inlineStr">
        <is>
          <t xml:space="preserve">10-21</t>
        </is>
      </c>
      <c r="X40" s="1" t="inlineStr">
        <is>
          <t xml:space="preserve">10-22</t>
        </is>
      </c>
      <c r="Y40" s="1" t="inlineStr">
        <is>
          <t xml:space="preserve">10-23</t>
        </is>
      </c>
      <c r="Z40" s="1" t="inlineStr">
        <is>
          <t xml:space="preserve">10-26</t>
        </is>
      </c>
      <c r="AA40" s="1" t="inlineStr">
        <is>
          <t xml:space="preserve">10-27</t>
        </is>
      </c>
      <c r="AB40" s="1" t="inlineStr">
        <is>
          <t xml:space="preserve">10-28</t>
        </is>
      </c>
      <c r="AC40" s="1" t="inlineStr">
        <is>
          <t xml:space="preserve">10-29</t>
        </is>
      </c>
      <c r="AD40" s="1" t="inlineStr">
        <is>
          <t xml:space="preserve">10-30</t>
        </is>
      </c>
      <c r="AE40" s="1" t="inlineStr">
        <is>
          <t xml:space="preserve">11-02</t>
        </is>
      </c>
      <c r="AF40" s="1" t="inlineStr">
        <is>
          <t xml:space="preserve">11-03</t>
        </is>
      </c>
      <c r="AG40" s="1" t="inlineStr">
        <is>
          <t xml:space="preserve">11-04</t>
        </is>
      </c>
      <c r="AH40" s="1" t="inlineStr">
        <is>
          <t xml:space="preserve">11-05</t>
        </is>
      </c>
      <c r="AI40" s="1" t="inlineStr">
        <is>
          <t xml:space="preserve">11-06</t>
        </is>
      </c>
      <c r="AJ40" s="1" t="inlineStr">
        <is>
          <t xml:space="preserve">11-09</t>
        </is>
      </c>
      <c r="AK40" s="1" t="inlineStr">
        <is>
          <t xml:space="preserve">11-10</t>
        </is>
      </c>
      <c r="AL40" s="1" t="inlineStr">
        <is>
          <t xml:space="preserve">11-11</t>
        </is>
      </c>
      <c r="AM40" s="1" t="inlineStr">
        <is>
          <t xml:space="preserve">11-12</t>
        </is>
      </c>
      <c r="AN40" s="1" t="inlineStr">
        <is>
          <t xml:space="preserve">11-13</t>
        </is>
      </c>
      <c r="AO40" s="1" t="inlineStr">
        <is>
          <t xml:space="preserve">11-16</t>
        </is>
      </c>
      <c r="AP40" s="1" t="inlineStr">
        <is>
          <t xml:space="preserve">11-17</t>
        </is>
      </c>
      <c r="AQ40" s="1" t="inlineStr">
        <is>
          <t xml:space="preserve">11-18</t>
        </is>
      </c>
      <c r="AR40" s="1" t="inlineStr">
        <is>
          <t xml:space="preserve">11-19</t>
        </is>
      </c>
      <c r="AS40" s="1" t="inlineStr">
        <is>
          <t xml:space="preserve">11-20</t>
        </is>
      </c>
      <c r="AT40" s="1" t="inlineStr">
        <is>
          <t xml:space="preserve">11-23</t>
        </is>
      </c>
      <c r="AU40" s="1" t="inlineStr">
        <is>
          <t xml:space="preserve">11-24</t>
        </is>
      </c>
      <c r="AV40" s="1" t="inlineStr">
        <is>
          <t xml:space="preserve">11-25</t>
        </is>
      </c>
      <c r="AW40" s="1" t="inlineStr">
        <is>
          <t xml:space="preserve">11-27</t>
        </is>
      </c>
      <c r="AX40" s="1" t="inlineStr">
        <is>
          <t xml:space="preserve">11-30</t>
        </is>
      </c>
      <c r="AY40" s="1" t="inlineStr">
        <is>
          <t xml:space="preserve">12-01</t>
        </is>
      </c>
      <c r="AZ40" s="1" t="inlineStr">
        <is>
          <t xml:space="preserve">12-02</t>
        </is>
      </c>
      <c r="BA40" s="1" t="inlineStr">
        <is>
          <t xml:space="preserve">12-03</t>
        </is>
      </c>
      <c r="BB40" s="1" t="inlineStr">
        <is>
          <t xml:space="preserve">12-04</t>
        </is>
      </c>
      <c r="BC40" s="1" t="inlineStr">
        <is>
          <t xml:space="preserve">12-07</t>
        </is>
      </c>
      <c r="BD40" s="1" t="inlineStr">
        <is>
          <t xml:space="preserve">12-08</t>
        </is>
      </c>
      <c r="BE40" s="1" t="inlineStr">
        <is>
          <t xml:space="preserve">12-09</t>
        </is>
      </c>
      <c r="BF40" s="1" t="inlineStr">
        <is>
          <t xml:space="preserve">12-10</t>
        </is>
      </c>
      <c r="BG40" s="1" t="inlineStr">
        <is>
          <t xml:space="preserve">12-11</t>
        </is>
      </c>
      <c r="BH40" s="1" t="inlineStr">
        <is>
          <t xml:space="preserve">12-14</t>
        </is>
      </c>
      <c r="BI40" s="1" t="inlineStr">
        <is>
          <t xml:space="preserve">12-15</t>
        </is>
      </c>
      <c r="BJ40" s="1" t="inlineStr">
        <is>
          <t xml:space="preserve">12-16</t>
        </is>
      </c>
      <c r="BK40" s="1" t="inlineStr">
        <is>
          <t xml:space="preserve">12-17</t>
        </is>
      </c>
      <c r="BL40" s="1" t="inlineStr">
        <is>
          <t xml:space="preserve">12-18</t>
        </is>
      </c>
      <c r="BM40" s="1" t="inlineStr">
        <is>
          <t xml:space="preserve">12-21</t>
        </is>
      </c>
      <c r="BN40" s="1" t="inlineStr">
        <is>
          <t xml:space="preserve">12-22</t>
        </is>
      </c>
      <c r="BO40" s="1" t="inlineStr">
        <is>
          <t xml:space="preserve">12-23</t>
        </is>
      </c>
      <c r="BP40" s="1" t="inlineStr">
        <is>
          <t xml:space="preserve">12-24</t>
        </is>
      </c>
      <c r="BQ40" s="1" t="inlineStr">
        <is>
          <t xml:space="preserve">12-28</t>
        </is>
      </c>
      <c r="BR40" s="1" t="inlineStr">
        <is>
          <t xml:space="preserve">12-29</t>
        </is>
      </c>
      <c r="BS40" s="1" t="inlineStr">
        <is>
          <t xml:space="preserve">12-30</t>
        </is>
      </c>
      <c r="BT40" s="1" t="inlineStr">
        <is>
          <t xml:space="preserve">12-31</t>
        </is>
      </c>
      <c r="BU40" s="1" t="inlineStr">
        <is>
          <t xml:space="preserve">01-04</t>
        </is>
      </c>
      <c r="BV40" s="1" t="inlineStr">
        <is>
          <t xml:space="preserve">01-05</t>
        </is>
      </c>
      <c r="BW40" s="1" t="inlineStr">
        <is>
          <t xml:space="preserve">01-06</t>
        </is>
      </c>
      <c r="BX40" s="1" t="inlineStr">
        <is>
          <t xml:space="preserve">01-07</t>
        </is>
      </c>
      <c r="BY40" s="1" t="inlineStr">
        <is>
          <t xml:space="preserve">01-08</t>
        </is>
      </c>
      <c r="BZ40" s="1" t="inlineStr">
        <is>
          <t xml:space="preserve">01-11</t>
        </is>
      </c>
      <c r="CA40" s="1" t="inlineStr">
        <is>
          <t xml:space="preserve">01-12</t>
        </is>
      </c>
      <c r="CB40" s="1" t="inlineStr">
        <is>
          <t xml:space="preserve">01-13</t>
        </is>
      </c>
      <c r="CC40" s="1" t="inlineStr">
        <is>
          <t xml:space="preserve">01-14</t>
        </is>
      </c>
      <c r="CD40" s="1" t="inlineStr">
        <is>
          <t xml:space="preserve">01-15</t>
        </is>
      </c>
      <c r="CE40" s="1" t="inlineStr">
        <is>
          <t xml:space="preserve">01-19</t>
        </is>
      </c>
      <c r="CF40" s="1" t="inlineStr">
        <is>
          <t xml:space="preserve">01-20</t>
        </is>
      </c>
      <c r="CG40" s="1" t="inlineStr">
        <is>
          <t xml:space="preserve">01-21</t>
        </is>
      </c>
      <c r="CH40" s="1" t="inlineStr">
        <is>
          <t xml:space="preserve">01-22</t>
        </is>
      </c>
      <c r="CI40" s="1" t="inlineStr">
        <is>
          <t xml:space="preserve">01-25</t>
        </is>
      </c>
      <c r="CJ40" s="1" t="inlineStr">
        <is>
          <t xml:space="preserve">01-26</t>
        </is>
      </c>
      <c r="CK40" s="1" t="inlineStr">
        <is>
          <t xml:space="preserve">01-27</t>
        </is>
      </c>
      <c r="CL40" s="1" t="inlineStr">
        <is>
          <t xml:space="preserve">01-28</t>
        </is>
      </c>
      <c r="CM40" s="1" t="inlineStr">
        <is>
          <t xml:space="preserve">01-29</t>
        </is>
      </c>
      <c r="CN40" s="1" t="inlineStr">
        <is>
          <t xml:space="preserve">02-01</t>
        </is>
      </c>
      <c r="CO40" s="1" t="inlineStr">
        <is>
          <t xml:space="preserve">02-02</t>
        </is>
      </c>
      <c r="CP40" s="1" t="inlineStr">
        <is>
          <t xml:space="preserve">02-03</t>
        </is>
      </c>
      <c r="CQ40" s="1" t="inlineStr">
        <is>
          <t xml:space="preserve">02-04</t>
        </is>
      </c>
      <c r="CR40" s="1" t="inlineStr">
        <is>
          <t xml:space="preserve">02-05</t>
        </is>
      </c>
      <c r="CS40" s="1" t="inlineStr">
        <is>
          <t xml:space="preserve">02-08</t>
        </is>
      </c>
      <c r="CT40" s="1" t="inlineStr">
        <is>
          <t xml:space="preserve">02-09</t>
        </is>
      </c>
      <c r="CU40" s="1" t="inlineStr">
        <is>
          <t xml:space="preserve">02-10</t>
        </is>
      </c>
      <c r="CV40" s="1" t="inlineStr">
        <is>
          <t xml:space="preserve">02-11</t>
        </is>
      </c>
      <c r="CW40" s="1" t="inlineStr">
        <is>
          <t xml:space="preserve">02-12</t>
        </is>
      </c>
    </row>
    <row r="41">
      <c r="A41" s="0" t="inlineStr">
        <is>
          <t xml:space="preserve">Sector-neutral overnight excess, bps</t>
        </is>
      </c>
      <c r="B41" s="8">
        <f>'By trading day'!B2</f>
        <v>-2.965</v>
      </c>
      <c r="C41" s="8">
        <f>'By trading day'!C2</f>
      </c>
      <c r="D41" s="8">
        <f>'By trading day'!D2</f>
      </c>
      <c r="E41" s="8">
        <f>'By trading day'!E2</f>
      </c>
      <c r="F41" s="8">
        <f>'By trading day'!F2</f>
      </c>
      <c r="G41" s="8">
        <f>'By trading day'!G2</f>
      </c>
      <c r="H41" s="8">
        <f>'By trading day'!H2</f>
      </c>
      <c r="I41" s="8">
        <f>'By trading day'!I2</f>
      </c>
      <c r="J41" s="8">
        <f>'By trading day'!J2</f>
      </c>
      <c r="K41" s="8">
        <f>'By trading day'!K2</f>
      </c>
      <c r="L41" s="8">
        <f>'By trading day'!L2</f>
      </c>
      <c r="M41" s="8">
        <f>'By trading day'!M2</f>
      </c>
      <c r="N41" s="8">
        <f>'By trading day'!N2</f>
      </c>
      <c r="O41" s="8">
        <f>'By trading day'!O2</f>
      </c>
      <c r="P41" s="8">
        <f>'By trading day'!P2</f>
      </c>
      <c r="Q41" s="8">
        <f>'By trading day'!Q2</f>
      </c>
      <c r="R41" s="8">
        <f>'By trading day'!R2</f>
      </c>
      <c r="S41" s="8">
        <f>'By trading day'!S2</f>
      </c>
      <c r="T41" s="8">
        <f>'By trading day'!T2</f>
      </c>
      <c r="U41" s="8">
        <f>'By trading day'!U2</f>
      </c>
      <c r="V41" s="8">
        <f>'By trading day'!V2</f>
      </c>
      <c r="W41" s="8">
        <f>'By trading day'!W2</f>
      </c>
      <c r="X41" s="8">
        <f>'By trading day'!X2</f>
      </c>
      <c r="Y41" s="8">
        <f>'By trading day'!Y2</f>
      </c>
      <c r="Z41" s="8">
        <f>'By trading day'!Z2</f>
      </c>
      <c r="AA41" s="8">
        <f>'By trading day'!AA2</f>
      </c>
      <c r="AB41" s="8">
        <f>'By trading day'!AB2</f>
      </c>
      <c r="AC41" s="8">
        <f>'By trading day'!AC2</f>
      </c>
      <c r="AD41" s="8">
        <f>'By trading day'!AD2</f>
      </c>
      <c r="AE41" s="8">
        <f>'By trading day'!AE2</f>
      </c>
      <c r="AF41" s="8">
        <f>'By trading day'!AF2</f>
      </c>
      <c r="AG41" s="8">
        <f>'By trading day'!AG2</f>
      </c>
      <c r="AH41" s="8">
        <f>'By trading day'!AH2</f>
      </c>
      <c r="AI41" s="8">
        <f>'By trading day'!AI2</f>
      </c>
      <c r="AJ41" s="8">
        <f>'By trading day'!AJ2</f>
      </c>
      <c r="AK41" s="8">
        <f>'By trading day'!AK2</f>
      </c>
      <c r="AL41" s="8">
        <f>'By trading day'!AL2</f>
      </c>
      <c r="AM41" s="8">
        <f>'By trading day'!AM2</f>
      </c>
      <c r="AN41" s="8">
        <f>'By trading day'!AN2</f>
      </c>
      <c r="AO41" s="8">
        <f>'By trading day'!AO2</f>
      </c>
      <c r="AP41" s="8">
        <f>'By trading day'!AP2</f>
      </c>
      <c r="AQ41" s="8">
        <f>'By trading day'!AQ2</f>
      </c>
      <c r="AR41" s="8">
        <f>'By trading day'!AR2</f>
      </c>
      <c r="AS41" s="8">
        <f>'By trading day'!AS2</f>
      </c>
      <c r="AT41" s="8">
        <f>'By trading day'!AT2</f>
      </c>
      <c r="AU41" s="8">
        <f>'By trading day'!AU2</f>
      </c>
      <c r="AV41" s="8">
        <f>'By trading day'!AV2</f>
      </c>
      <c r="AW41" s="8">
        <f>'By trading day'!AW2</f>
      </c>
      <c r="AX41" s="8">
        <f>'By trading day'!AX2</f>
      </c>
      <c r="AY41" s="8">
        <f>'By trading day'!AY2</f>
      </c>
      <c r="AZ41" s="8">
        <f>'By trading day'!AZ2</f>
      </c>
      <c r="BA41" s="8">
        <f>'By trading day'!BA2</f>
      </c>
      <c r="BB41" s="8">
        <f>'By trading day'!BB2</f>
      </c>
      <c r="BC41" s="8">
        <f>'By trading day'!BC2</f>
      </c>
      <c r="BD41" s="8">
        <f>'By trading day'!BD2</f>
      </c>
      <c r="BE41" s="8">
        <f>'By trading day'!BE2</f>
      </c>
      <c r="BF41" s="8">
        <f>'By trading day'!BF2</f>
      </c>
      <c r="BG41" s="8">
        <f>'By trading day'!BG2</f>
      </c>
      <c r="BH41" s="8">
        <f>'By trading day'!BH2</f>
      </c>
      <c r="BI41" s="8">
        <f>'By trading day'!BI2</f>
      </c>
      <c r="BJ41" s="8">
        <f>'By trading day'!BJ2</f>
      </c>
      <c r="BK41" s="8">
        <f>'By trading day'!BK2</f>
      </c>
      <c r="BL41" s="8">
        <f>'By trading day'!BL2</f>
      </c>
      <c r="BM41" s="8">
        <f>'By trading day'!BM2</f>
      </c>
      <c r="BN41" s="8">
        <f>'By trading day'!BN2</f>
      </c>
      <c r="BO41" s="8">
        <f>'By trading day'!BO2</f>
      </c>
      <c r="BP41" s="8">
        <f>'By trading day'!BP2</f>
      </c>
      <c r="BQ41" s="8">
        <f>'By trading day'!BQ2</f>
      </c>
      <c r="BR41" s="8">
        <f>'By trading day'!BR2</f>
      </c>
      <c r="BS41" s="8">
        <f>'By trading day'!BS2</f>
      </c>
      <c r="BT41" s="8">
        <f>'By trading day'!BT2</f>
      </c>
      <c r="BU41" s="8">
        <f>'By trading day'!BU2</f>
      </c>
      <c r="BV41" s="8">
        <f>'By trading day'!BV2</f>
      </c>
      <c r="BW41" s="8">
        <f>'By trading day'!BW2</f>
      </c>
      <c r="BX41" s="8">
        <f>'By trading day'!BX2</f>
      </c>
      <c r="BY41" s="8">
        <f>'By trading day'!BY2</f>
      </c>
      <c r="BZ41" s="8">
        <f>'By trading day'!BZ2</f>
      </c>
      <c r="CA41" s="8">
        <f>'By trading day'!CA2</f>
      </c>
      <c r="CB41" s="8">
        <f>'By trading day'!CB2</f>
      </c>
      <c r="CC41" s="8">
        <f>'By trading day'!CC2</f>
      </c>
      <c r="CD41" s="8">
        <f>'By trading day'!CD2</f>
      </c>
      <c r="CE41" s="8">
        <f>'By trading day'!CE2</f>
      </c>
      <c r="CF41" s="8">
        <f>'By trading day'!CF2</f>
      </c>
      <c r="CG41" s="8">
        <f>'By trading day'!CG2</f>
      </c>
      <c r="CH41" s="8">
        <f>'By trading day'!CH2</f>
      </c>
      <c r="CI41" s="8">
        <f>'By trading day'!CI2</f>
      </c>
      <c r="CJ41" s="8">
        <f>'By trading day'!CJ2</f>
      </c>
      <c r="CK41" s="8">
        <f>'By trading day'!CK2</f>
      </c>
      <c r="CL41" s="8">
        <f>'By trading day'!CL2</f>
      </c>
      <c r="CM41" s="8">
        <f>'By trading day'!CM2</f>
      </c>
      <c r="CN41" s="8">
        <f>'By trading day'!CN2</f>
      </c>
      <c r="CO41" s="8">
        <f>'By trading day'!CO2</f>
      </c>
      <c r="CP41" s="8">
        <f>'By trading day'!CP2</f>
      </c>
      <c r="CQ41" s="8">
        <f>'By trading day'!CQ2</f>
      </c>
      <c r="CR41" s="8">
        <f>'By trading day'!CR2</f>
      </c>
      <c r="CS41" s="8">
        <f>'By trading day'!CS2</f>
      </c>
      <c r="CT41" s="8">
        <f>'By trading day'!CT2</f>
      </c>
      <c r="CU41" s="8">
        <f>'By trading day'!CU2</f>
      </c>
      <c r="CV41" s="8">
        <f>'By trading day'!CV2</f>
      </c>
      <c r="CW41" s="8">
        <f>'By trading day'!CW2</f>
      </c>
    </row>
    <row r="42">
      <c r="A42" s="0" t="inlineStr">
        <is>
          <t xml:space="preserve">Random pods: average, bps</t>
        </is>
      </c>
      <c r="B42" s="8">
        <f>'By trading day'!B4</f>
        <v>0.827</v>
      </c>
      <c r="C42" s="8">
        <f>'By trading day'!C4</f>
      </c>
      <c r="D42" s="8">
        <f>'By trading day'!D4</f>
      </c>
      <c r="E42" s="8">
        <f>'By trading day'!E4</f>
      </c>
      <c r="F42" s="8">
        <f>'By trading day'!F4</f>
      </c>
      <c r="G42" s="8">
        <f>'By trading day'!G4</f>
      </c>
      <c r="H42" s="8">
        <f>'By trading day'!H4</f>
      </c>
      <c r="I42" s="8">
        <f>'By trading day'!I4</f>
      </c>
      <c r="J42" s="8">
        <f>'By trading day'!J4</f>
      </c>
      <c r="K42" s="8">
        <f>'By trading day'!K4</f>
      </c>
      <c r="L42" s="8">
        <f>'By trading day'!L4</f>
      </c>
      <c r="M42" s="8">
        <f>'By trading day'!M4</f>
      </c>
      <c r="N42" s="8">
        <f>'By trading day'!N4</f>
      </c>
      <c r="O42" s="8">
        <f>'By trading day'!O4</f>
      </c>
      <c r="P42" s="8">
        <f>'By trading day'!P4</f>
      </c>
      <c r="Q42" s="8">
        <f>'By trading day'!Q4</f>
      </c>
      <c r="R42" s="8">
        <f>'By trading day'!R4</f>
      </c>
      <c r="S42" s="8">
        <f>'By trading day'!S4</f>
      </c>
      <c r="T42" s="8">
        <f>'By trading day'!T4</f>
      </c>
      <c r="U42" s="8">
        <f>'By trading day'!U4</f>
      </c>
      <c r="V42" s="8">
        <f>'By trading day'!V4</f>
      </c>
      <c r="W42" s="8">
        <f>'By trading day'!W4</f>
      </c>
      <c r="X42" s="8">
        <f>'By trading day'!X4</f>
      </c>
      <c r="Y42" s="8">
        <f>'By trading day'!Y4</f>
      </c>
      <c r="Z42" s="8">
        <f>'By trading day'!Z4</f>
      </c>
      <c r="AA42" s="8">
        <f>'By trading day'!AA4</f>
      </c>
      <c r="AB42" s="8">
        <f>'By trading day'!AB4</f>
      </c>
      <c r="AC42" s="8">
        <f>'By trading day'!AC4</f>
      </c>
      <c r="AD42" s="8">
        <f>'By trading day'!AD4</f>
      </c>
      <c r="AE42" s="8">
        <f>'By trading day'!AE4</f>
      </c>
      <c r="AF42" s="8">
        <f>'By trading day'!AF4</f>
      </c>
      <c r="AG42" s="8">
        <f>'By trading day'!AG4</f>
      </c>
      <c r="AH42" s="8">
        <f>'By trading day'!AH4</f>
      </c>
      <c r="AI42" s="8">
        <f>'By trading day'!AI4</f>
      </c>
      <c r="AJ42" s="8">
        <f>'By trading day'!AJ4</f>
      </c>
      <c r="AK42" s="8">
        <f>'By trading day'!AK4</f>
      </c>
      <c r="AL42" s="8">
        <f>'By trading day'!AL4</f>
      </c>
      <c r="AM42" s="8">
        <f>'By trading day'!AM4</f>
      </c>
      <c r="AN42" s="8">
        <f>'By trading day'!AN4</f>
      </c>
      <c r="AO42" s="8">
        <f>'By trading day'!AO4</f>
      </c>
      <c r="AP42" s="8">
        <f>'By trading day'!AP4</f>
      </c>
      <c r="AQ42" s="8">
        <f>'By trading day'!AQ4</f>
      </c>
      <c r="AR42" s="8">
        <f>'By trading day'!AR4</f>
      </c>
      <c r="AS42" s="8">
        <f>'By trading day'!AS4</f>
      </c>
      <c r="AT42" s="8">
        <f>'By trading day'!AT4</f>
      </c>
      <c r="AU42" s="8">
        <f>'By trading day'!AU4</f>
      </c>
      <c r="AV42" s="8">
        <f>'By trading day'!AV4</f>
      </c>
      <c r="AW42" s="8">
        <f>'By trading day'!AW4</f>
      </c>
      <c r="AX42" s="8">
        <f>'By trading day'!AX4</f>
      </c>
      <c r="AY42" s="8">
        <f>'By trading day'!AY4</f>
      </c>
      <c r="AZ42" s="8">
        <f>'By trading day'!AZ4</f>
      </c>
      <c r="BA42" s="8">
        <f>'By trading day'!BA4</f>
      </c>
      <c r="BB42" s="8">
        <f>'By trading day'!BB4</f>
      </c>
      <c r="BC42" s="8">
        <f>'By trading day'!BC4</f>
      </c>
      <c r="BD42" s="8">
        <f>'By trading day'!BD4</f>
      </c>
      <c r="BE42" s="8">
        <f>'By trading day'!BE4</f>
      </c>
      <c r="BF42" s="8">
        <f>'By trading day'!BF4</f>
      </c>
      <c r="BG42" s="8">
        <f>'By trading day'!BG4</f>
      </c>
      <c r="BH42" s="8">
        <f>'By trading day'!BH4</f>
      </c>
      <c r="BI42" s="8">
        <f>'By trading day'!BI4</f>
      </c>
      <c r="BJ42" s="8">
        <f>'By trading day'!BJ4</f>
      </c>
      <c r="BK42" s="8">
        <f>'By trading day'!BK4</f>
      </c>
      <c r="BL42" s="8">
        <f>'By trading day'!BL4</f>
      </c>
      <c r="BM42" s="8">
        <f>'By trading day'!BM4</f>
      </c>
      <c r="BN42" s="8">
        <f>'By trading day'!BN4</f>
      </c>
      <c r="BO42" s="8">
        <f>'By trading day'!BO4</f>
      </c>
      <c r="BP42" s="8">
        <f>'By trading day'!BP4</f>
      </c>
      <c r="BQ42" s="8">
        <f>'By trading day'!BQ4</f>
      </c>
      <c r="BR42" s="8">
        <f>'By trading day'!BR4</f>
      </c>
      <c r="BS42" s="8">
        <f>'By trading day'!BS4</f>
      </c>
      <c r="BT42" s="8">
        <f>'By trading day'!BT4</f>
      </c>
      <c r="BU42" s="8">
        <f>'By trading day'!BU4</f>
      </c>
      <c r="BV42" s="8">
        <f>'By trading day'!BV4</f>
      </c>
      <c r="BW42" s="8">
        <f>'By trading day'!BW4</f>
      </c>
      <c r="BX42" s="8">
        <f>'By trading day'!BX4</f>
      </c>
      <c r="BY42" s="8">
        <f>'By trading day'!BY4</f>
      </c>
      <c r="BZ42" s="8">
        <f>'By trading day'!BZ4</f>
      </c>
      <c r="CA42" s="8">
        <f>'By trading day'!CA4</f>
      </c>
      <c r="CB42" s="8">
        <f>'By trading day'!CB4</f>
      </c>
      <c r="CC42" s="8">
        <f>'By trading day'!CC4</f>
      </c>
      <c r="CD42" s="8">
        <f>'By trading day'!CD4</f>
      </c>
      <c r="CE42" s="8">
        <f>'By trading day'!CE4</f>
      </c>
      <c r="CF42" s="8">
        <f>'By trading day'!CF4</f>
      </c>
      <c r="CG42" s="8">
        <f>'By trading day'!CG4</f>
      </c>
      <c r="CH42" s="8">
        <f>'By trading day'!CH4</f>
      </c>
      <c r="CI42" s="8">
        <f>'By trading day'!CI4</f>
      </c>
      <c r="CJ42" s="8">
        <f>'By trading day'!CJ4</f>
      </c>
      <c r="CK42" s="8">
        <f>'By trading day'!CK4</f>
      </c>
      <c r="CL42" s="8">
        <f>'By trading day'!CL4</f>
      </c>
      <c r="CM42" s="8">
        <f>'By trading day'!CM4</f>
      </c>
      <c r="CN42" s="8">
        <f>'By trading day'!CN4</f>
      </c>
      <c r="CO42" s="8">
        <f>'By trading day'!CO4</f>
      </c>
      <c r="CP42" s="8">
        <f>'By trading day'!CP4</f>
      </c>
      <c r="CQ42" s="8">
        <f>'By trading day'!CQ4</f>
      </c>
      <c r="CR42" s="8">
        <f>'By trading day'!CR4</f>
      </c>
      <c r="CS42" s="8">
        <f>'By trading day'!CS4</f>
      </c>
      <c r="CT42" s="8">
        <f>'By trading day'!CT4</f>
      </c>
      <c r="CU42" s="8">
        <f>'By trading day'!CU4</f>
      </c>
      <c r="CV42" s="8">
        <f>'By trading day'!CV4</f>
      </c>
      <c r="CW42" s="8">
        <f>'By trading day'!CW4</f>
      </c>
    </row>
    <row r="43">
      <c r="A43" s="0" t="inlineStr">
        <is>
          <t xml:space="preserve">Random pods: best, bps</t>
        </is>
      </c>
      <c r="B43" s="8">
        <f>'By trading day'!B5</f>
        <v>13.888</v>
      </c>
      <c r="C43" s="8">
        <f>'By trading day'!C5</f>
      </c>
      <c r="D43" s="8">
        <f>'By trading day'!D5</f>
      </c>
      <c r="E43" s="8">
        <f>'By trading day'!E5</f>
      </c>
      <c r="F43" s="8">
        <f>'By trading day'!F5</f>
      </c>
      <c r="G43" s="8">
        <f>'By trading day'!G5</f>
      </c>
      <c r="H43" s="8">
        <f>'By trading day'!H5</f>
      </c>
      <c r="I43" s="8">
        <f>'By trading day'!I5</f>
      </c>
      <c r="J43" s="8">
        <f>'By trading day'!J5</f>
      </c>
      <c r="K43" s="8">
        <f>'By trading day'!K5</f>
      </c>
      <c r="L43" s="8">
        <f>'By trading day'!L5</f>
      </c>
      <c r="M43" s="8">
        <f>'By trading day'!M5</f>
      </c>
      <c r="N43" s="8">
        <f>'By trading day'!N5</f>
      </c>
      <c r="O43" s="8">
        <f>'By trading day'!O5</f>
      </c>
      <c r="P43" s="8">
        <f>'By trading day'!P5</f>
      </c>
      <c r="Q43" s="8">
        <f>'By trading day'!Q5</f>
      </c>
      <c r="R43" s="8">
        <f>'By trading day'!R5</f>
      </c>
      <c r="S43" s="8">
        <f>'By trading day'!S5</f>
      </c>
      <c r="T43" s="8">
        <f>'By trading day'!T5</f>
      </c>
      <c r="U43" s="8">
        <f>'By trading day'!U5</f>
      </c>
      <c r="V43" s="8">
        <f>'By trading day'!V5</f>
      </c>
      <c r="W43" s="8">
        <f>'By trading day'!W5</f>
      </c>
      <c r="X43" s="8">
        <f>'By trading day'!X5</f>
      </c>
      <c r="Y43" s="8">
        <f>'By trading day'!Y5</f>
      </c>
      <c r="Z43" s="8">
        <f>'By trading day'!Z5</f>
      </c>
      <c r="AA43" s="8">
        <f>'By trading day'!AA5</f>
      </c>
      <c r="AB43" s="8">
        <f>'By trading day'!AB5</f>
      </c>
      <c r="AC43" s="8">
        <f>'By trading day'!AC5</f>
      </c>
      <c r="AD43" s="8">
        <f>'By trading day'!AD5</f>
      </c>
      <c r="AE43" s="8">
        <f>'By trading day'!AE5</f>
      </c>
      <c r="AF43" s="8">
        <f>'By trading day'!AF5</f>
      </c>
      <c r="AG43" s="8">
        <f>'By trading day'!AG5</f>
      </c>
      <c r="AH43" s="8">
        <f>'By trading day'!AH5</f>
      </c>
      <c r="AI43" s="8">
        <f>'By trading day'!AI5</f>
      </c>
      <c r="AJ43" s="8">
        <f>'By trading day'!AJ5</f>
      </c>
      <c r="AK43" s="8">
        <f>'By trading day'!AK5</f>
      </c>
      <c r="AL43" s="8">
        <f>'By trading day'!AL5</f>
      </c>
      <c r="AM43" s="8">
        <f>'By trading day'!AM5</f>
      </c>
      <c r="AN43" s="8">
        <f>'By trading day'!AN5</f>
      </c>
      <c r="AO43" s="8">
        <f>'By trading day'!AO5</f>
      </c>
      <c r="AP43" s="8">
        <f>'By trading day'!AP5</f>
      </c>
      <c r="AQ43" s="8">
        <f>'By trading day'!AQ5</f>
      </c>
      <c r="AR43" s="8">
        <f>'By trading day'!AR5</f>
      </c>
      <c r="AS43" s="8">
        <f>'By trading day'!AS5</f>
      </c>
      <c r="AT43" s="8">
        <f>'By trading day'!AT5</f>
      </c>
      <c r="AU43" s="8">
        <f>'By trading day'!AU5</f>
      </c>
      <c r="AV43" s="8">
        <f>'By trading day'!AV5</f>
      </c>
      <c r="AW43" s="8">
        <f>'By trading day'!AW5</f>
      </c>
      <c r="AX43" s="8">
        <f>'By trading day'!AX5</f>
      </c>
      <c r="AY43" s="8">
        <f>'By trading day'!AY5</f>
      </c>
      <c r="AZ43" s="8">
        <f>'By trading day'!AZ5</f>
      </c>
      <c r="BA43" s="8">
        <f>'By trading day'!BA5</f>
      </c>
      <c r="BB43" s="8">
        <f>'By trading day'!BB5</f>
      </c>
      <c r="BC43" s="8">
        <f>'By trading day'!BC5</f>
      </c>
      <c r="BD43" s="8">
        <f>'By trading day'!BD5</f>
      </c>
      <c r="BE43" s="8">
        <f>'By trading day'!BE5</f>
      </c>
      <c r="BF43" s="8">
        <f>'By trading day'!BF5</f>
      </c>
      <c r="BG43" s="8">
        <f>'By trading day'!BG5</f>
      </c>
      <c r="BH43" s="8">
        <f>'By trading day'!BH5</f>
      </c>
      <c r="BI43" s="8">
        <f>'By trading day'!BI5</f>
      </c>
      <c r="BJ43" s="8">
        <f>'By trading day'!BJ5</f>
      </c>
      <c r="BK43" s="8">
        <f>'By trading day'!BK5</f>
      </c>
      <c r="BL43" s="8">
        <f>'By trading day'!BL5</f>
      </c>
      <c r="BM43" s="8">
        <f>'By trading day'!BM5</f>
      </c>
      <c r="BN43" s="8">
        <f>'By trading day'!BN5</f>
      </c>
      <c r="BO43" s="8">
        <f>'By trading day'!BO5</f>
      </c>
      <c r="BP43" s="8">
        <f>'By trading day'!BP5</f>
      </c>
      <c r="BQ43" s="8">
        <f>'By trading day'!BQ5</f>
      </c>
      <c r="BR43" s="8">
        <f>'By trading day'!BR5</f>
      </c>
      <c r="BS43" s="8">
        <f>'By trading day'!BS5</f>
      </c>
      <c r="BT43" s="8">
        <f>'By trading day'!BT5</f>
      </c>
      <c r="BU43" s="8">
        <f>'By trading day'!BU5</f>
      </c>
      <c r="BV43" s="8">
        <f>'By trading day'!BV5</f>
      </c>
      <c r="BW43" s="8">
        <f>'By trading day'!BW5</f>
      </c>
      <c r="BX43" s="8">
        <f>'By trading day'!BX5</f>
      </c>
      <c r="BY43" s="8">
        <f>'By trading day'!BY5</f>
      </c>
      <c r="BZ43" s="8">
        <f>'By trading day'!BZ5</f>
      </c>
      <c r="CA43" s="8">
        <f>'By trading day'!CA5</f>
      </c>
      <c r="CB43" s="8">
        <f>'By trading day'!CB5</f>
      </c>
      <c r="CC43" s="8">
        <f>'By trading day'!CC5</f>
      </c>
      <c r="CD43" s="8">
        <f>'By trading day'!CD5</f>
      </c>
      <c r="CE43" s="8">
        <f>'By trading day'!CE5</f>
      </c>
      <c r="CF43" s="8">
        <f>'By trading day'!CF5</f>
      </c>
      <c r="CG43" s="8">
        <f>'By trading day'!CG5</f>
      </c>
      <c r="CH43" s="8">
        <f>'By trading day'!CH5</f>
      </c>
      <c r="CI43" s="8">
        <f>'By trading day'!CI5</f>
      </c>
      <c r="CJ43" s="8">
        <f>'By trading day'!CJ5</f>
      </c>
      <c r="CK43" s="8">
        <f>'By trading day'!CK5</f>
      </c>
      <c r="CL43" s="8">
        <f>'By trading day'!CL5</f>
      </c>
      <c r="CM43" s="8">
        <f>'By trading day'!CM5</f>
      </c>
      <c r="CN43" s="8">
        <f>'By trading day'!CN5</f>
      </c>
      <c r="CO43" s="8">
        <f>'By trading day'!CO5</f>
      </c>
      <c r="CP43" s="8">
        <f>'By trading day'!CP5</f>
      </c>
      <c r="CQ43" s="8">
        <f>'By trading day'!CQ5</f>
      </c>
      <c r="CR43" s="8">
        <f>'By trading day'!CR5</f>
      </c>
      <c r="CS43" s="8">
        <f>'By trading day'!CS5</f>
      </c>
      <c r="CT43" s="8">
        <f>'By trading day'!CT5</f>
      </c>
      <c r="CU43" s="8">
        <f>'By trading day'!CU5</f>
      </c>
      <c r="CV43" s="8">
        <f>'By trading day'!CV5</f>
      </c>
      <c r="CW43" s="8">
        <f>'By trading day'!CW5</f>
      </c>
    </row>
    <row r="62">
      <c r="A62" s="1" t="inlineStr">
        <is>
          <t xml:space="preserve">Running t-stat</t>
        </is>
      </c>
    </row>
    <row r="63">
      <c r="A63" s="1" t="inlineStr">
        <is>
          <t xml:space="preserve">line</t>
        </is>
      </c>
      <c r="B63" s="1" t="inlineStr">
        <is>
          <t xml:space="preserve">09-22</t>
        </is>
      </c>
      <c r="C63" s="1" t="inlineStr">
        <is>
          <t xml:space="preserve">09-23</t>
        </is>
      </c>
      <c r="D63" s="1" t="inlineStr">
        <is>
          <t xml:space="preserve">09-24</t>
        </is>
      </c>
      <c r="E63" s="1" t="inlineStr">
        <is>
          <t xml:space="preserve">09-25</t>
        </is>
      </c>
      <c r="F63" s="1" t="inlineStr">
        <is>
          <t xml:space="preserve">09-28</t>
        </is>
      </c>
      <c r="G63" s="1" t="inlineStr">
        <is>
          <t xml:space="preserve">09-29</t>
        </is>
      </c>
      <c r="H63" s="1" t="inlineStr">
        <is>
          <t xml:space="preserve">09-30</t>
        </is>
      </c>
      <c r="I63" s="1" t="inlineStr">
        <is>
          <t xml:space="preserve">10-01</t>
        </is>
      </c>
      <c r="J63" s="1" t="inlineStr">
        <is>
          <t xml:space="preserve">10-02</t>
        </is>
      </c>
      <c r="K63" s="1" t="inlineStr">
        <is>
          <t xml:space="preserve">10-05</t>
        </is>
      </c>
      <c r="L63" s="1" t="inlineStr">
        <is>
          <t xml:space="preserve">10-06</t>
        </is>
      </c>
      <c r="M63" s="1" t="inlineStr">
        <is>
          <t xml:space="preserve">10-07</t>
        </is>
      </c>
      <c r="N63" s="1" t="inlineStr">
        <is>
          <t xml:space="preserve">10-08</t>
        </is>
      </c>
      <c r="O63" s="1" t="inlineStr">
        <is>
          <t xml:space="preserve">10-09</t>
        </is>
      </c>
      <c r="P63" s="1" t="inlineStr">
        <is>
          <t xml:space="preserve">10-12</t>
        </is>
      </c>
      <c r="Q63" s="1" t="inlineStr">
        <is>
          <t xml:space="preserve">10-13</t>
        </is>
      </c>
      <c r="R63" s="1" t="inlineStr">
        <is>
          <t xml:space="preserve">10-14</t>
        </is>
      </c>
      <c r="S63" s="1" t="inlineStr">
        <is>
          <t xml:space="preserve">10-15</t>
        </is>
      </c>
      <c r="T63" s="1" t="inlineStr">
        <is>
          <t xml:space="preserve">10-16</t>
        </is>
      </c>
      <c r="U63" s="1" t="inlineStr">
        <is>
          <t xml:space="preserve">10-19</t>
        </is>
      </c>
      <c r="V63" s="1" t="inlineStr">
        <is>
          <t xml:space="preserve">10-20</t>
        </is>
      </c>
      <c r="W63" s="1" t="inlineStr">
        <is>
          <t xml:space="preserve">10-21</t>
        </is>
      </c>
      <c r="X63" s="1" t="inlineStr">
        <is>
          <t xml:space="preserve">10-22</t>
        </is>
      </c>
      <c r="Y63" s="1" t="inlineStr">
        <is>
          <t xml:space="preserve">10-23</t>
        </is>
      </c>
      <c r="Z63" s="1" t="inlineStr">
        <is>
          <t xml:space="preserve">10-26</t>
        </is>
      </c>
      <c r="AA63" s="1" t="inlineStr">
        <is>
          <t xml:space="preserve">10-27</t>
        </is>
      </c>
      <c r="AB63" s="1" t="inlineStr">
        <is>
          <t xml:space="preserve">10-28</t>
        </is>
      </c>
      <c r="AC63" s="1" t="inlineStr">
        <is>
          <t xml:space="preserve">10-29</t>
        </is>
      </c>
      <c r="AD63" s="1" t="inlineStr">
        <is>
          <t xml:space="preserve">10-30</t>
        </is>
      </c>
      <c r="AE63" s="1" t="inlineStr">
        <is>
          <t xml:space="preserve">11-02</t>
        </is>
      </c>
      <c r="AF63" s="1" t="inlineStr">
        <is>
          <t xml:space="preserve">11-03</t>
        </is>
      </c>
      <c r="AG63" s="1" t="inlineStr">
        <is>
          <t xml:space="preserve">11-04</t>
        </is>
      </c>
      <c r="AH63" s="1" t="inlineStr">
        <is>
          <t xml:space="preserve">11-05</t>
        </is>
      </c>
      <c r="AI63" s="1" t="inlineStr">
        <is>
          <t xml:space="preserve">11-06</t>
        </is>
      </c>
      <c r="AJ63" s="1" t="inlineStr">
        <is>
          <t xml:space="preserve">11-09</t>
        </is>
      </c>
      <c r="AK63" s="1" t="inlineStr">
        <is>
          <t xml:space="preserve">11-10</t>
        </is>
      </c>
      <c r="AL63" s="1" t="inlineStr">
        <is>
          <t xml:space="preserve">11-11</t>
        </is>
      </c>
      <c r="AM63" s="1" t="inlineStr">
        <is>
          <t xml:space="preserve">11-12</t>
        </is>
      </c>
      <c r="AN63" s="1" t="inlineStr">
        <is>
          <t xml:space="preserve">11-13</t>
        </is>
      </c>
      <c r="AO63" s="1" t="inlineStr">
        <is>
          <t xml:space="preserve">11-16</t>
        </is>
      </c>
      <c r="AP63" s="1" t="inlineStr">
        <is>
          <t xml:space="preserve">11-17</t>
        </is>
      </c>
      <c r="AQ63" s="1" t="inlineStr">
        <is>
          <t xml:space="preserve">11-18</t>
        </is>
      </c>
      <c r="AR63" s="1" t="inlineStr">
        <is>
          <t xml:space="preserve">11-19</t>
        </is>
      </c>
      <c r="AS63" s="1" t="inlineStr">
        <is>
          <t xml:space="preserve">11-20</t>
        </is>
      </c>
      <c r="AT63" s="1" t="inlineStr">
        <is>
          <t xml:space="preserve">11-23</t>
        </is>
      </c>
      <c r="AU63" s="1" t="inlineStr">
        <is>
          <t xml:space="preserve">11-24</t>
        </is>
      </c>
      <c r="AV63" s="1" t="inlineStr">
        <is>
          <t xml:space="preserve">11-25</t>
        </is>
      </c>
      <c r="AW63" s="1" t="inlineStr">
        <is>
          <t xml:space="preserve">11-27</t>
        </is>
      </c>
      <c r="AX63" s="1" t="inlineStr">
        <is>
          <t xml:space="preserve">11-30</t>
        </is>
      </c>
      <c r="AY63" s="1" t="inlineStr">
        <is>
          <t xml:space="preserve">12-01</t>
        </is>
      </c>
      <c r="AZ63" s="1" t="inlineStr">
        <is>
          <t xml:space="preserve">12-02</t>
        </is>
      </c>
      <c r="BA63" s="1" t="inlineStr">
        <is>
          <t xml:space="preserve">12-03</t>
        </is>
      </c>
      <c r="BB63" s="1" t="inlineStr">
        <is>
          <t xml:space="preserve">12-04</t>
        </is>
      </c>
      <c r="BC63" s="1" t="inlineStr">
        <is>
          <t xml:space="preserve">12-07</t>
        </is>
      </c>
      <c r="BD63" s="1" t="inlineStr">
        <is>
          <t xml:space="preserve">12-08</t>
        </is>
      </c>
      <c r="BE63" s="1" t="inlineStr">
        <is>
          <t xml:space="preserve">12-09</t>
        </is>
      </c>
      <c r="BF63" s="1" t="inlineStr">
        <is>
          <t xml:space="preserve">12-10</t>
        </is>
      </c>
      <c r="BG63" s="1" t="inlineStr">
        <is>
          <t xml:space="preserve">12-11</t>
        </is>
      </c>
      <c r="BH63" s="1" t="inlineStr">
        <is>
          <t xml:space="preserve">12-14</t>
        </is>
      </c>
      <c r="BI63" s="1" t="inlineStr">
        <is>
          <t xml:space="preserve">12-15</t>
        </is>
      </c>
      <c r="BJ63" s="1" t="inlineStr">
        <is>
          <t xml:space="preserve">12-16</t>
        </is>
      </c>
      <c r="BK63" s="1" t="inlineStr">
        <is>
          <t xml:space="preserve">12-17</t>
        </is>
      </c>
      <c r="BL63" s="1" t="inlineStr">
        <is>
          <t xml:space="preserve">12-18</t>
        </is>
      </c>
      <c r="BM63" s="1" t="inlineStr">
        <is>
          <t xml:space="preserve">12-21</t>
        </is>
      </c>
      <c r="BN63" s="1" t="inlineStr">
        <is>
          <t xml:space="preserve">12-22</t>
        </is>
      </c>
      <c r="BO63" s="1" t="inlineStr">
        <is>
          <t xml:space="preserve">12-23</t>
        </is>
      </c>
      <c r="BP63" s="1" t="inlineStr">
        <is>
          <t xml:space="preserve">12-24</t>
        </is>
      </c>
      <c r="BQ63" s="1" t="inlineStr">
        <is>
          <t xml:space="preserve">12-28</t>
        </is>
      </c>
      <c r="BR63" s="1" t="inlineStr">
        <is>
          <t xml:space="preserve">12-29</t>
        </is>
      </c>
      <c r="BS63" s="1" t="inlineStr">
        <is>
          <t xml:space="preserve">12-30</t>
        </is>
      </c>
      <c r="BT63" s="1" t="inlineStr">
        <is>
          <t xml:space="preserve">12-31</t>
        </is>
      </c>
      <c r="BU63" s="1" t="inlineStr">
        <is>
          <t xml:space="preserve">01-04</t>
        </is>
      </c>
      <c r="BV63" s="1" t="inlineStr">
        <is>
          <t xml:space="preserve">01-05</t>
        </is>
      </c>
      <c r="BW63" s="1" t="inlineStr">
        <is>
          <t xml:space="preserve">01-06</t>
        </is>
      </c>
      <c r="BX63" s="1" t="inlineStr">
        <is>
          <t xml:space="preserve">01-07</t>
        </is>
      </c>
      <c r="BY63" s="1" t="inlineStr">
        <is>
          <t xml:space="preserve">01-08</t>
        </is>
      </c>
      <c r="BZ63" s="1" t="inlineStr">
        <is>
          <t xml:space="preserve">01-11</t>
        </is>
      </c>
      <c r="CA63" s="1" t="inlineStr">
        <is>
          <t xml:space="preserve">01-12</t>
        </is>
      </c>
      <c r="CB63" s="1" t="inlineStr">
        <is>
          <t xml:space="preserve">01-13</t>
        </is>
      </c>
      <c r="CC63" s="1" t="inlineStr">
        <is>
          <t xml:space="preserve">01-14</t>
        </is>
      </c>
      <c r="CD63" s="1" t="inlineStr">
        <is>
          <t xml:space="preserve">01-15</t>
        </is>
      </c>
      <c r="CE63" s="1" t="inlineStr">
        <is>
          <t xml:space="preserve">01-19</t>
        </is>
      </c>
      <c r="CF63" s="1" t="inlineStr">
        <is>
          <t xml:space="preserve">01-20</t>
        </is>
      </c>
      <c r="CG63" s="1" t="inlineStr">
        <is>
          <t xml:space="preserve">01-21</t>
        </is>
      </c>
      <c r="CH63" s="1" t="inlineStr">
        <is>
          <t xml:space="preserve">01-22</t>
        </is>
      </c>
      <c r="CI63" s="1" t="inlineStr">
        <is>
          <t xml:space="preserve">01-25</t>
        </is>
      </c>
      <c r="CJ63" s="1" t="inlineStr">
        <is>
          <t xml:space="preserve">01-26</t>
        </is>
      </c>
      <c r="CK63" s="1" t="inlineStr">
        <is>
          <t xml:space="preserve">01-27</t>
        </is>
      </c>
      <c r="CL63" s="1" t="inlineStr">
        <is>
          <t xml:space="preserve">01-28</t>
        </is>
      </c>
      <c r="CM63" s="1" t="inlineStr">
        <is>
          <t xml:space="preserve">01-29</t>
        </is>
      </c>
      <c r="CN63" s="1" t="inlineStr">
        <is>
          <t xml:space="preserve">02-01</t>
        </is>
      </c>
      <c r="CO63" s="1" t="inlineStr">
        <is>
          <t xml:space="preserve">02-02</t>
        </is>
      </c>
      <c r="CP63" s="1" t="inlineStr">
        <is>
          <t xml:space="preserve">02-03</t>
        </is>
      </c>
      <c r="CQ63" s="1" t="inlineStr">
        <is>
          <t xml:space="preserve">02-04</t>
        </is>
      </c>
      <c r="CR63" s="1" t="inlineStr">
        <is>
          <t xml:space="preserve">02-05</t>
        </is>
      </c>
      <c r="CS63" s="1" t="inlineStr">
        <is>
          <t xml:space="preserve">02-08</t>
        </is>
      </c>
      <c r="CT63" s="1" t="inlineStr">
        <is>
          <t xml:space="preserve">02-09</t>
        </is>
      </c>
      <c r="CU63" s="1" t="inlineStr">
        <is>
          <t xml:space="preserve">02-10</t>
        </is>
      </c>
      <c r="CV63" s="1" t="inlineStr">
        <is>
          <t xml:space="preserve">02-11</t>
        </is>
      </c>
      <c r="CW63" s="1" t="inlineStr">
        <is>
          <t xml:space="preserve">02-12</t>
        </is>
      </c>
    </row>
    <row r="64">
      <c r="A64" s="0" t="inlineStr">
        <is>
          <t xml:space="preserve">Running t-stat</t>
        </is>
      </c>
      <c r="B64" s="4">
        <f>'By trading day'!B16</f>
      </c>
      <c r="C64" s="4">
        <f>'By trading day'!C16</f>
      </c>
      <c r="D64" s="4">
        <f>'By trading day'!D16</f>
      </c>
      <c r="E64" s="4">
        <f>'By trading day'!E16</f>
      </c>
      <c r="F64" s="4">
        <f>'By trading day'!F16</f>
      </c>
      <c r="G64" s="4">
        <f>'By trading day'!G16</f>
      </c>
      <c r="H64" s="4">
        <f>'By trading day'!H16</f>
      </c>
      <c r="I64" s="4">
        <f>'By trading day'!I16</f>
      </c>
      <c r="J64" s="4">
        <f>'By trading day'!J16</f>
      </c>
      <c r="K64" s="4">
        <f>'By trading day'!K16</f>
      </c>
      <c r="L64" s="4">
        <f>'By trading day'!L16</f>
      </c>
      <c r="M64" s="4">
        <f>'By trading day'!M16</f>
      </c>
      <c r="N64" s="4">
        <f>'By trading day'!N16</f>
      </c>
      <c r="O64" s="4">
        <f>'By trading day'!O16</f>
      </c>
      <c r="P64" s="4">
        <f>'By trading day'!P16</f>
      </c>
      <c r="Q64" s="4">
        <f>'By trading day'!Q16</f>
      </c>
      <c r="R64" s="4">
        <f>'By trading day'!R16</f>
      </c>
      <c r="S64" s="4">
        <f>'By trading day'!S16</f>
      </c>
      <c r="T64" s="4">
        <f>'By trading day'!T16</f>
      </c>
      <c r="U64" s="4">
        <f>'By trading day'!U16</f>
      </c>
      <c r="V64" s="4">
        <f>'By trading day'!V16</f>
      </c>
      <c r="W64" s="4">
        <f>'By trading day'!W16</f>
      </c>
      <c r="X64" s="4">
        <f>'By trading day'!X16</f>
      </c>
      <c r="Y64" s="4">
        <f>'By trading day'!Y16</f>
      </c>
      <c r="Z64" s="4">
        <f>'By trading day'!Z16</f>
      </c>
      <c r="AA64" s="4">
        <f>'By trading day'!AA16</f>
      </c>
      <c r="AB64" s="4">
        <f>'By trading day'!AB16</f>
      </c>
      <c r="AC64" s="4">
        <f>'By trading day'!AC16</f>
      </c>
      <c r="AD64" s="4">
        <f>'By trading day'!AD16</f>
      </c>
      <c r="AE64" s="4">
        <f>'By trading day'!AE16</f>
      </c>
      <c r="AF64" s="4">
        <f>'By trading day'!AF16</f>
      </c>
      <c r="AG64" s="4">
        <f>'By trading day'!AG16</f>
      </c>
      <c r="AH64" s="4">
        <f>'By trading day'!AH16</f>
      </c>
      <c r="AI64" s="4">
        <f>'By trading day'!AI16</f>
      </c>
      <c r="AJ64" s="4">
        <f>'By trading day'!AJ16</f>
      </c>
      <c r="AK64" s="4">
        <f>'By trading day'!AK16</f>
      </c>
      <c r="AL64" s="4">
        <f>'By trading day'!AL16</f>
      </c>
      <c r="AM64" s="4">
        <f>'By trading day'!AM16</f>
      </c>
      <c r="AN64" s="4">
        <f>'By trading day'!AN16</f>
      </c>
      <c r="AO64" s="4">
        <f>'By trading day'!AO16</f>
      </c>
      <c r="AP64" s="4">
        <f>'By trading day'!AP16</f>
      </c>
      <c r="AQ64" s="4">
        <f>'By trading day'!AQ16</f>
      </c>
      <c r="AR64" s="4">
        <f>'By trading day'!AR16</f>
      </c>
      <c r="AS64" s="4">
        <f>'By trading day'!AS16</f>
      </c>
      <c r="AT64" s="4">
        <f>'By trading day'!AT16</f>
      </c>
      <c r="AU64" s="4">
        <f>'By trading day'!AU16</f>
      </c>
      <c r="AV64" s="4">
        <f>'By trading day'!AV16</f>
      </c>
      <c r="AW64" s="4">
        <f>'By trading day'!AW16</f>
      </c>
      <c r="AX64" s="4">
        <f>'By trading day'!AX16</f>
      </c>
      <c r="AY64" s="4">
        <f>'By trading day'!AY16</f>
      </c>
      <c r="AZ64" s="4">
        <f>'By trading day'!AZ16</f>
      </c>
      <c r="BA64" s="4">
        <f>'By trading day'!BA16</f>
      </c>
      <c r="BB64" s="4">
        <f>'By trading day'!BB16</f>
      </c>
      <c r="BC64" s="4">
        <f>'By trading day'!BC16</f>
      </c>
      <c r="BD64" s="4">
        <f>'By trading day'!BD16</f>
      </c>
      <c r="BE64" s="4">
        <f>'By trading day'!BE16</f>
      </c>
      <c r="BF64" s="4">
        <f>'By trading day'!BF16</f>
      </c>
      <c r="BG64" s="4">
        <f>'By trading day'!BG16</f>
      </c>
      <c r="BH64" s="4">
        <f>'By trading day'!BH16</f>
      </c>
      <c r="BI64" s="4">
        <f>'By trading day'!BI16</f>
      </c>
      <c r="BJ64" s="4">
        <f>'By trading day'!BJ16</f>
      </c>
      <c r="BK64" s="4">
        <f>'By trading day'!BK16</f>
      </c>
      <c r="BL64" s="4">
        <f>'By trading day'!BL16</f>
      </c>
      <c r="BM64" s="4">
        <f>'By trading day'!BM16</f>
      </c>
      <c r="BN64" s="4">
        <f>'By trading day'!BN16</f>
      </c>
      <c r="BO64" s="4">
        <f>'By trading day'!BO16</f>
      </c>
      <c r="BP64" s="4">
        <f>'By trading day'!BP16</f>
      </c>
      <c r="BQ64" s="4">
        <f>'By trading day'!BQ16</f>
      </c>
      <c r="BR64" s="4">
        <f>'By trading day'!BR16</f>
      </c>
      <c r="BS64" s="4">
        <f>'By trading day'!BS16</f>
      </c>
      <c r="BT64" s="4">
        <f>'By trading day'!BT16</f>
      </c>
      <c r="BU64" s="4">
        <f>'By trading day'!BU16</f>
      </c>
      <c r="BV64" s="4">
        <f>'By trading day'!BV16</f>
      </c>
      <c r="BW64" s="4">
        <f>'By trading day'!BW16</f>
      </c>
      <c r="BX64" s="4">
        <f>'By trading day'!BX16</f>
      </c>
      <c r="BY64" s="4">
        <f>'By trading day'!BY16</f>
      </c>
      <c r="BZ64" s="4">
        <f>'By trading day'!BZ16</f>
      </c>
      <c r="CA64" s="4">
        <f>'By trading day'!CA16</f>
      </c>
      <c r="CB64" s="4">
        <f>'By trading day'!CB16</f>
      </c>
      <c r="CC64" s="4">
        <f>'By trading day'!CC16</f>
      </c>
      <c r="CD64" s="4">
        <f>'By trading day'!CD16</f>
      </c>
      <c r="CE64" s="4">
        <f>'By trading day'!CE16</f>
      </c>
      <c r="CF64" s="4">
        <f>'By trading day'!CF16</f>
      </c>
      <c r="CG64" s="4">
        <f>'By trading day'!CG16</f>
      </c>
      <c r="CH64" s="4">
        <f>'By trading day'!CH16</f>
      </c>
      <c r="CI64" s="4">
        <f>'By trading day'!CI16</f>
      </c>
      <c r="CJ64" s="4">
        <f>'By trading day'!CJ16</f>
      </c>
      <c r="CK64" s="4">
        <f>'By trading day'!CK16</f>
      </c>
      <c r="CL64" s="4">
        <f>'By trading day'!CL16</f>
      </c>
      <c r="CM64" s="4">
        <f>'By trading day'!CM16</f>
      </c>
      <c r="CN64" s="4">
        <f>'By trading day'!CN16</f>
      </c>
      <c r="CO64" s="4">
        <f>'By trading day'!CO16</f>
      </c>
      <c r="CP64" s="4">
        <f>'By trading day'!CP16</f>
      </c>
      <c r="CQ64" s="4">
        <f>'By trading day'!CQ16</f>
      </c>
      <c r="CR64" s="4">
        <f>'By trading day'!CR16</f>
      </c>
      <c r="CS64" s="4">
        <f>'By trading day'!CS16</f>
      </c>
      <c r="CT64" s="4">
        <f>'By trading day'!CT16</f>
      </c>
      <c r="CU64" s="4">
        <f>'By trading day'!CU16</f>
      </c>
      <c r="CV64" s="4">
        <f>'By trading day'!CV16</f>
      </c>
      <c r="CW64" s="4">
        <f>'By trading day'!CW16</f>
      </c>
    </row>
    <row r="83">
      <c r="A83" s="1" t="inlineStr">
        <is>
          <t xml:space="preserve">Cumulative excess, realized then projected at the running mean (bps)</t>
        </is>
      </c>
    </row>
    <row r="84">
      <c r="A84" s="1" t="inlineStr">
        <is>
          <t xml:space="preserve">line</t>
        </is>
      </c>
      <c r="B84" s="1" t="inlineStr">
        <is>
          <t xml:space="preserve">09-22</t>
        </is>
      </c>
      <c r="C84" s="1" t="inlineStr">
        <is>
          <t xml:space="preserve">09-23</t>
        </is>
      </c>
      <c r="D84" s="1" t="inlineStr">
        <is>
          <t xml:space="preserve">09-24</t>
        </is>
      </c>
      <c r="E84" s="1" t="inlineStr">
        <is>
          <t xml:space="preserve">09-25</t>
        </is>
      </c>
      <c r="F84" s="1" t="inlineStr">
        <is>
          <t xml:space="preserve">09-28</t>
        </is>
      </c>
      <c r="G84" s="1" t="inlineStr">
        <is>
          <t xml:space="preserve">09-29</t>
        </is>
      </c>
      <c r="H84" s="1" t="inlineStr">
        <is>
          <t xml:space="preserve">09-30</t>
        </is>
      </c>
      <c r="I84" s="1" t="inlineStr">
        <is>
          <t xml:space="preserve">10-01</t>
        </is>
      </c>
      <c r="J84" s="1" t="inlineStr">
        <is>
          <t xml:space="preserve">10-02</t>
        </is>
      </c>
      <c r="K84" s="1" t="inlineStr">
        <is>
          <t xml:space="preserve">10-05</t>
        </is>
      </c>
      <c r="L84" s="1" t="inlineStr">
        <is>
          <t xml:space="preserve">10-06</t>
        </is>
      </c>
      <c r="M84" s="1" t="inlineStr">
        <is>
          <t xml:space="preserve">10-07</t>
        </is>
      </c>
      <c r="N84" s="1" t="inlineStr">
        <is>
          <t xml:space="preserve">10-08</t>
        </is>
      </c>
      <c r="O84" s="1" t="inlineStr">
        <is>
          <t xml:space="preserve">10-09</t>
        </is>
      </c>
      <c r="P84" s="1" t="inlineStr">
        <is>
          <t xml:space="preserve">10-12</t>
        </is>
      </c>
      <c r="Q84" s="1" t="inlineStr">
        <is>
          <t xml:space="preserve">10-13</t>
        </is>
      </c>
      <c r="R84" s="1" t="inlineStr">
        <is>
          <t xml:space="preserve">10-14</t>
        </is>
      </c>
      <c r="S84" s="1" t="inlineStr">
        <is>
          <t xml:space="preserve">10-15</t>
        </is>
      </c>
      <c r="T84" s="1" t="inlineStr">
        <is>
          <t xml:space="preserve">10-16</t>
        </is>
      </c>
      <c r="U84" s="1" t="inlineStr">
        <is>
          <t xml:space="preserve">10-19</t>
        </is>
      </c>
      <c r="V84" s="1" t="inlineStr">
        <is>
          <t xml:space="preserve">10-20</t>
        </is>
      </c>
      <c r="W84" s="1" t="inlineStr">
        <is>
          <t xml:space="preserve">10-21</t>
        </is>
      </c>
      <c r="X84" s="1" t="inlineStr">
        <is>
          <t xml:space="preserve">10-22</t>
        </is>
      </c>
      <c r="Y84" s="1" t="inlineStr">
        <is>
          <t xml:space="preserve">10-23</t>
        </is>
      </c>
      <c r="Z84" s="1" t="inlineStr">
        <is>
          <t xml:space="preserve">10-26</t>
        </is>
      </c>
      <c r="AA84" s="1" t="inlineStr">
        <is>
          <t xml:space="preserve">10-27</t>
        </is>
      </c>
      <c r="AB84" s="1" t="inlineStr">
        <is>
          <t xml:space="preserve">10-28</t>
        </is>
      </c>
      <c r="AC84" s="1" t="inlineStr">
        <is>
          <t xml:space="preserve">10-29</t>
        </is>
      </c>
      <c r="AD84" s="1" t="inlineStr">
        <is>
          <t xml:space="preserve">10-30</t>
        </is>
      </c>
      <c r="AE84" s="1" t="inlineStr">
        <is>
          <t xml:space="preserve">11-02</t>
        </is>
      </c>
      <c r="AF84" s="1" t="inlineStr">
        <is>
          <t xml:space="preserve">11-03</t>
        </is>
      </c>
      <c r="AG84" s="1" t="inlineStr">
        <is>
          <t xml:space="preserve">11-04</t>
        </is>
      </c>
      <c r="AH84" s="1" t="inlineStr">
        <is>
          <t xml:space="preserve">11-05</t>
        </is>
      </c>
      <c r="AI84" s="1" t="inlineStr">
        <is>
          <t xml:space="preserve">11-06</t>
        </is>
      </c>
      <c r="AJ84" s="1" t="inlineStr">
        <is>
          <t xml:space="preserve">11-09</t>
        </is>
      </c>
      <c r="AK84" s="1" t="inlineStr">
        <is>
          <t xml:space="preserve">11-10</t>
        </is>
      </c>
      <c r="AL84" s="1" t="inlineStr">
        <is>
          <t xml:space="preserve">11-11</t>
        </is>
      </c>
      <c r="AM84" s="1" t="inlineStr">
        <is>
          <t xml:space="preserve">11-12</t>
        </is>
      </c>
      <c r="AN84" s="1" t="inlineStr">
        <is>
          <t xml:space="preserve">11-13</t>
        </is>
      </c>
      <c r="AO84" s="1" t="inlineStr">
        <is>
          <t xml:space="preserve">11-16</t>
        </is>
      </c>
      <c r="AP84" s="1" t="inlineStr">
        <is>
          <t xml:space="preserve">11-17</t>
        </is>
      </c>
      <c r="AQ84" s="1" t="inlineStr">
        <is>
          <t xml:space="preserve">11-18</t>
        </is>
      </c>
      <c r="AR84" s="1" t="inlineStr">
        <is>
          <t xml:space="preserve">11-19</t>
        </is>
      </c>
      <c r="AS84" s="1" t="inlineStr">
        <is>
          <t xml:space="preserve">11-20</t>
        </is>
      </c>
      <c r="AT84" s="1" t="inlineStr">
        <is>
          <t xml:space="preserve">11-23</t>
        </is>
      </c>
      <c r="AU84" s="1" t="inlineStr">
        <is>
          <t xml:space="preserve">11-24</t>
        </is>
      </c>
      <c r="AV84" s="1" t="inlineStr">
        <is>
          <t xml:space="preserve">11-25</t>
        </is>
      </c>
      <c r="AW84" s="1" t="inlineStr">
        <is>
          <t xml:space="preserve">11-27</t>
        </is>
      </c>
      <c r="AX84" s="1" t="inlineStr">
        <is>
          <t xml:space="preserve">11-30</t>
        </is>
      </c>
      <c r="AY84" s="1" t="inlineStr">
        <is>
          <t xml:space="preserve">12-01</t>
        </is>
      </c>
      <c r="AZ84" s="1" t="inlineStr">
        <is>
          <t xml:space="preserve">12-02</t>
        </is>
      </c>
      <c r="BA84" s="1" t="inlineStr">
        <is>
          <t xml:space="preserve">12-03</t>
        </is>
      </c>
      <c r="BB84" s="1" t="inlineStr">
        <is>
          <t xml:space="preserve">12-04</t>
        </is>
      </c>
      <c r="BC84" s="1" t="inlineStr">
        <is>
          <t xml:space="preserve">12-07</t>
        </is>
      </c>
      <c r="BD84" s="1" t="inlineStr">
        <is>
          <t xml:space="preserve">12-08</t>
        </is>
      </c>
      <c r="BE84" s="1" t="inlineStr">
        <is>
          <t xml:space="preserve">12-09</t>
        </is>
      </c>
      <c r="BF84" s="1" t="inlineStr">
        <is>
          <t xml:space="preserve">12-10</t>
        </is>
      </c>
      <c r="BG84" s="1" t="inlineStr">
        <is>
          <t xml:space="preserve">12-11</t>
        </is>
      </c>
      <c r="BH84" s="1" t="inlineStr">
        <is>
          <t xml:space="preserve">12-14</t>
        </is>
      </c>
      <c r="BI84" s="1" t="inlineStr">
        <is>
          <t xml:space="preserve">12-15</t>
        </is>
      </c>
      <c r="BJ84" s="1" t="inlineStr">
        <is>
          <t xml:space="preserve">12-16</t>
        </is>
      </c>
      <c r="BK84" s="1" t="inlineStr">
        <is>
          <t xml:space="preserve">12-17</t>
        </is>
      </c>
      <c r="BL84" s="1" t="inlineStr">
        <is>
          <t xml:space="preserve">12-18</t>
        </is>
      </c>
      <c r="BM84" s="1" t="inlineStr">
        <is>
          <t xml:space="preserve">12-21</t>
        </is>
      </c>
      <c r="BN84" s="1" t="inlineStr">
        <is>
          <t xml:space="preserve">12-22</t>
        </is>
      </c>
      <c r="BO84" s="1" t="inlineStr">
        <is>
          <t xml:space="preserve">12-23</t>
        </is>
      </c>
      <c r="BP84" s="1" t="inlineStr">
        <is>
          <t xml:space="preserve">12-24</t>
        </is>
      </c>
      <c r="BQ84" s="1" t="inlineStr">
        <is>
          <t xml:space="preserve">12-28</t>
        </is>
      </c>
      <c r="BR84" s="1" t="inlineStr">
        <is>
          <t xml:space="preserve">12-29</t>
        </is>
      </c>
      <c r="BS84" s="1" t="inlineStr">
        <is>
          <t xml:space="preserve">12-30</t>
        </is>
      </c>
      <c r="BT84" s="1" t="inlineStr">
        <is>
          <t xml:space="preserve">12-31</t>
        </is>
      </c>
      <c r="BU84" s="1" t="inlineStr">
        <is>
          <t xml:space="preserve">01-04</t>
        </is>
      </c>
      <c r="BV84" s="1" t="inlineStr">
        <is>
          <t xml:space="preserve">01-05</t>
        </is>
      </c>
      <c r="BW84" s="1" t="inlineStr">
        <is>
          <t xml:space="preserve">01-06</t>
        </is>
      </c>
      <c r="BX84" s="1" t="inlineStr">
        <is>
          <t xml:space="preserve">01-07</t>
        </is>
      </c>
      <c r="BY84" s="1" t="inlineStr">
        <is>
          <t xml:space="preserve">01-08</t>
        </is>
      </c>
      <c r="BZ84" s="1" t="inlineStr">
        <is>
          <t xml:space="preserve">01-11</t>
        </is>
      </c>
      <c r="CA84" s="1" t="inlineStr">
        <is>
          <t xml:space="preserve">01-12</t>
        </is>
      </c>
      <c r="CB84" s="1" t="inlineStr">
        <is>
          <t xml:space="preserve">01-13</t>
        </is>
      </c>
      <c r="CC84" s="1" t="inlineStr">
        <is>
          <t xml:space="preserve">01-14</t>
        </is>
      </c>
      <c r="CD84" s="1" t="inlineStr">
        <is>
          <t xml:space="preserve">01-15</t>
        </is>
      </c>
      <c r="CE84" s="1" t="inlineStr">
        <is>
          <t xml:space="preserve">01-19</t>
        </is>
      </c>
      <c r="CF84" s="1" t="inlineStr">
        <is>
          <t xml:space="preserve">01-20</t>
        </is>
      </c>
      <c r="CG84" s="1" t="inlineStr">
        <is>
          <t xml:space="preserve">01-21</t>
        </is>
      </c>
      <c r="CH84" s="1" t="inlineStr">
        <is>
          <t xml:space="preserve">01-22</t>
        </is>
      </c>
      <c r="CI84" s="1" t="inlineStr">
        <is>
          <t xml:space="preserve">01-25</t>
        </is>
      </c>
      <c r="CJ84" s="1" t="inlineStr">
        <is>
          <t xml:space="preserve">01-26</t>
        </is>
      </c>
      <c r="CK84" s="1" t="inlineStr">
        <is>
          <t xml:space="preserve">01-27</t>
        </is>
      </c>
      <c r="CL84" s="1" t="inlineStr">
        <is>
          <t xml:space="preserve">01-28</t>
        </is>
      </c>
      <c r="CM84" s="1" t="inlineStr">
        <is>
          <t xml:space="preserve">01-29</t>
        </is>
      </c>
      <c r="CN84" s="1" t="inlineStr">
        <is>
          <t xml:space="preserve">02-01</t>
        </is>
      </c>
      <c r="CO84" s="1" t="inlineStr">
        <is>
          <t xml:space="preserve">02-02</t>
        </is>
      </c>
      <c r="CP84" s="1" t="inlineStr">
        <is>
          <t xml:space="preserve">02-03</t>
        </is>
      </c>
      <c r="CQ84" s="1" t="inlineStr">
        <is>
          <t xml:space="preserve">02-04</t>
        </is>
      </c>
      <c r="CR84" s="1" t="inlineStr">
        <is>
          <t xml:space="preserve">02-05</t>
        </is>
      </c>
      <c r="CS84" s="1" t="inlineStr">
        <is>
          <t xml:space="preserve">02-08</t>
        </is>
      </c>
      <c r="CT84" s="1" t="inlineStr">
        <is>
          <t xml:space="preserve">02-09</t>
        </is>
      </c>
      <c r="CU84" s="1" t="inlineStr">
        <is>
          <t xml:space="preserve">02-10</t>
        </is>
      </c>
      <c r="CV84" s="1" t="inlineStr">
        <is>
          <t xml:space="preserve">02-11</t>
        </is>
      </c>
      <c r="CW84" s="1" t="inlineStr">
        <is>
          <t xml:space="preserve">02-12</t>
        </is>
      </c>
    </row>
    <row r="85">
      <c r="A85" s="0" t="inlineStr">
        <is>
          <t xml:space="preserve">Cumulative excess, realized then projected</t>
        </is>
      </c>
      <c r="B85" s="8">
        <f>'By trading day'!B18</f>
        <v>-2.965</v>
      </c>
      <c r="C85" s="8">
        <f>'By trading day'!C18</f>
        <v>-5.93</v>
      </c>
      <c r="D85" s="8">
        <f>'By trading day'!D18</f>
        <v>-8.895</v>
      </c>
      <c r="E85" s="8">
        <f>'By trading day'!E18</f>
        <v>-11.86</v>
      </c>
      <c r="F85" s="8">
        <f>'By trading day'!F18</f>
        <v>-14.825</v>
      </c>
      <c r="G85" s="8">
        <f>'By trading day'!G18</f>
        <v>-17.79</v>
      </c>
      <c r="H85" s="8">
        <f>'By trading day'!H18</f>
        <v>-20.755</v>
      </c>
      <c r="I85" s="8">
        <f>'By trading day'!I18</f>
        <v>-23.72</v>
      </c>
      <c r="J85" s="8">
        <f>'By trading day'!J18</f>
        <v>-26.685</v>
      </c>
      <c r="K85" s="8">
        <f>'By trading day'!K18</f>
        <v>-29.65</v>
      </c>
      <c r="L85" s="8">
        <f>'By trading day'!L18</f>
        <v>-32.614999999999995</v>
      </c>
      <c r="M85" s="8">
        <f>'By trading day'!M18</f>
        <v>-35.58</v>
      </c>
      <c r="N85" s="8">
        <f>'By trading day'!N18</f>
        <v>-38.545</v>
      </c>
      <c r="O85" s="8">
        <f>'By trading day'!O18</f>
        <v>-41.510000000000005</v>
      </c>
      <c r="P85" s="8">
        <f>'By trading day'!P18</f>
        <v>-44.474999999999994</v>
      </c>
      <c r="Q85" s="8">
        <f>'By trading day'!Q18</f>
        <v>-47.44</v>
      </c>
      <c r="R85" s="8">
        <f>'By trading day'!R18</f>
        <v>-50.405</v>
      </c>
      <c r="S85" s="8">
        <f>'By trading day'!S18</f>
        <v>-53.370000000000005</v>
      </c>
      <c r="T85" s="8">
        <f>'By trading day'!T18</f>
        <v>-56.334999999999994</v>
      </c>
      <c r="U85" s="8">
        <f>'By trading day'!U18</f>
        <v>-59.3</v>
      </c>
      <c r="V85" s="8">
        <f>'By trading day'!V18</f>
        <v>-62.265</v>
      </c>
      <c r="W85" s="8">
        <f>'By trading day'!W18</f>
        <v>-65.23</v>
      </c>
      <c r="X85" s="8">
        <f>'By trading day'!X18</f>
        <v>-68.195</v>
      </c>
      <c r="Y85" s="8">
        <f>'By trading day'!Y18</f>
        <v>-71.16</v>
      </c>
      <c r="Z85" s="8">
        <f>'By trading day'!Z18</f>
        <v>-74.125</v>
      </c>
      <c r="AA85" s="8">
        <f>'By trading day'!AA18</f>
        <v>-77.09</v>
      </c>
      <c r="AB85" s="8">
        <f>'By trading day'!AB18</f>
        <v>-80.055</v>
      </c>
      <c r="AC85" s="8">
        <f>'By trading day'!AC18</f>
        <v>-83.02</v>
      </c>
      <c r="AD85" s="8">
        <f>'By trading day'!AD18</f>
        <v>-85.985</v>
      </c>
      <c r="AE85" s="8">
        <f>'By trading day'!AE18</f>
        <v>-88.95</v>
      </c>
      <c r="AF85" s="8">
        <f>'By trading day'!AF18</f>
        <v>-91.91499999999999</v>
      </c>
      <c r="AG85" s="8">
        <f>'By trading day'!AG18</f>
        <v>-94.88</v>
      </c>
      <c r="AH85" s="8">
        <f>'By trading day'!AH18</f>
        <v>-97.845</v>
      </c>
      <c r="AI85" s="8">
        <f>'By trading day'!AI18</f>
        <v>-100.81</v>
      </c>
      <c r="AJ85" s="8">
        <f>'By trading day'!AJ18</f>
        <v>-103.775</v>
      </c>
      <c r="AK85" s="8">
        <f>'By trading day'!AK18</f>
        <v>-106.74</v>
      </c>
      <c r="AL85" s="8">
        <f>'By trading day'!AL18</f>
        <v>-109.705</v>
      </c>
      <c r="AM85" s="8">
        <f>'By trading day'!AM18</f>
        <v>-112.67</v>
      </c>
      <c r="AN85" s="8">
        <f>'By trading day'!AN18</f>
        <v>-115.63499999999999</v>
      </c>
      <c r="AO85" s="8">
        <f>'By trading day'!AO18</f>
        <v>-118.6</v>
      </c>
      <c r="AP85" s="8">
        <f>'By trading day'!AP18</f>
        <v>-121.565</v>
      </c>
      <c r="AQ85" s="8">
        <f>'By trading day'!AQ18</f>
        <v>-124.53</v>
      </c>
      <c r="AR85" s="8">
        <f>'By trading day'!AR18</f>
        <v>-127.495</v>
      </c>
      <c r="AS85" s="8">
        <f>'By trading day'!AS18</f>
        <v>-130.45999999999998</v>
      </c>
      <c r="AT85" s="8">
        <f>'By trading day'!AT18</f>
        <v>-133.42499999999998</v>
      </c>
      <c r="AU85" s="8">
        <f>'By trading day'!AU18</f>
        <v>-136.39</v>
      </c>
      <c r="AV85" s="8">
        <f>'By trading day'!AV18</f>
        <v>-139.355</v>
      </c>
      <c r="AW85" s="8">
        <f>'By trading day'!AW18</f>
        <v>-142.32</v>
      </c>
      <c r="AX85" s="8">
        <f>'By trading day'!AX18</f>
        <v>-145.285</v>
      </c>
      <c r="AY85" s="8">
        <f>'By trading day'!AY18</f>
        <v>-148.25</v>
      </c>
      <c r="AZ85" s="8">
        <f>'By trading day'!AZ18</f>
        <v>-151.215</v>
      </c>
      <c r="BA85" s="8">
        <f>'By trading day'!BA18</f>
        <v>-154.18</v>
      </c>
      <c r="BB85" s="8">
        <f>'By trading day'!BB18</f>
        <v>-157.145</v>
      </c>
      <c r="BC85" s="8">
        <f>'By trading day'!BC18</f>
        <v>-160.10999999999999</v>
      </c>
      <c r="BD85" s="8">
        <f>'By trading day'!BD18</f>
        <v>-163.075</v>
      </c>
      <c r="BE85" s="8">
        <f>'By trading day'!BE18</f>
        <v>-166.04</v>
      </c>
      <c r="BF85" s="8">
        <f>'By trading day'!BF18</f>
        <v>-169.005</v>
      </c>
      <c r="BG85" s="8">
        <f>'By trading day'!BG18</f>
        <v>-171.97</v>
      </c>
      <c r="BH85" s="8">
        <f>'By trading day'!BH18</f>
        <v>-174.935</v>
      </c>
      <c r="BI85" s="8">
        <f>'By trading day'!BI18</f>
        <v>-177.9</v>
      </c>
      <c r="BJ85" s="8">
        <f>'By trading day'!BJ18</f>
        <v>-180.86499999999998</v>
      </c>
      <c r="BK85" s="8">
        <f>'By trading day'!BK18</f>
        <v>-183.82999999999998</v>
      </c>
      <c r="BL85" s="8">
        <f>'By trading day'!BL18</f>
        <v>-186.795</v>
      </c>
      <c r="BM85" s="8">
        <f>'By trading day'!BM18</f>
        <v>-189.76</v>
      </c>
      <c r="BN85" s="8">
        <f>'By trading day'!BN18</f>
        <v>-192.725</v>
      </c>
      <c r="BO85" s="8">
        <f>'By trading day'!BO18</f>
        <v>-195.69</v>
      </c>
      <c r="BP85" s="8">
        <f>'By trading day'!BP18</f>
        <v>-198.655</v>
      </c>
      <c r="BQ85" s="8">
        <f>'By trading day'!BQ18</f>
        <v>-201.62</v>
      </c>
      <c r="BR85" s="8">
        <f>'By trading day'!BR18</f>
        <v>-204.585</v>
      </c>
      <c r="BS85" s="8">
        <f>'By trading day'!BS18</f>
        <v>-207.54999999999998</v>
      </c>
      <c r="BT85" s="8">
        <f>'By trading day'!BT18</f>
        <v>-210.515</v>
      </c>
      <c r="BU85" s="8">
        <f>'By trading day'!BU18</f>
        <v>-213.48</v>
      </c>
      <c r="BV85" s="8">
        <f>'By trading day'!BV18</f>
        <v>-216.445</v>
      </c>
      <c r="BW85" s="8">
        <f>'By trading day'!BW18</f>
        <v>-219.41</v>
      </c>
      <c r="BX85" s="8">
        <f>'By trading day'!BX18</f>
        <v>-222.375</v>
      </c>
      <c r="BY85" s="8">
        <f>'By trading day'!BY18</f>
        <v>-225.34</v>
      </c>
      <c r="BZ85" s="8">
        <f>'By trading day'!BZ18</f>
        <v>-228.30499999999998</v>
      </c>
      <c r="CA85" s="8">
        <f>'By trading day'!CA18</f>
        <v>-231.26999999999998</v>
      </c>
      <c r="CB85" s="8">
        <f>'By trading day'!CB18</f>
        <v>-234.23499999999999</v>
      </c>
      <c r="CC85" s="8">
        <f>'By trading day'!CC18</f>
        <v>-237.2</v>
      </c>
      <c r="CD85" s="8">
        <f>'By trading day'!CD18</f>
        <v>-240.165</v>
      </c>
      <c r="CE85" s="8">
        <f>'By trading day'!CE18</f>
        <v>-243.13</v>
      </c>
      <c r="CF85" s="8">
        <f>'By trading day'!CF18</f>
        <v>-246.095</v>
      </c>
      <c r="CG85" s="8">
        <f>'By trading day'!CG18</f>
        <v>-249.06</v>
      </c>
      <c r="CH85" s="8">
        <f>'By trading day'!CH18</f>
        <v>-252.025</v>
      </c>
      <c r="CI85" s="8">
        <f>'By trading day'!CI18</f>
        <v>-254.98999999999998</v>
      </c>
      <c r="CJ85" s="8">
        <f>'By trading day'!CJ18</f>
        <v>-257.955</v>
      </c>
      <c r="CK85" s="8">
        <f>'By trading day'!CK18</f>
        <v>-260.91999999999996</v>
      </c>
      <c r="CL85" s="8">
        <f>'By trading day'!CL18</f>
        <v>-263.88499999999993</v>
      </c>
      <c r="CM85" s="8">
        <f>'By trading day'!CM18</f>
        <v>-266.84999999999997</v>
      </c>
      <c r="CN85" s="8">
        <f>'By trading day'!CN18</f>
        <v>-269.81499999999994</v>
      </c>
      <c r="CO85" s="8">
        <f>'By trading day'!CO18</f>
        <v>-272.78</v>
      </c>
      <c r="CP85" s="8">
        <f>'By trading day'!CP18</f>
        <v>-275.74499999999995</v>
      </c>
      <c r="CQ85" s="8">
        <f>'By trading day'!CQ18</f>
        <v>-278.71</v>
      </c>
      <c r="CR85" s="8">
        <f>'By trading day'!CR18</f>
        <v>-281.67499999999995</v>
      </c>
      <c r="CS85" s="8">
        <f>'By trading day'!CS18</f>
        <v>-284.64</v>
      </c>
      <c r="CT85" s="8">
        <f>'By trading day'!CT18</f>
        <v>-287.60499999999996</v>
      </c>
      <c r="CU85" s="8">
        <f>'By trading day'!CU18</f>
        <v>-290.56999999999994</v>
      </c>
      <c r="CV85" s="8">
        <f>'By trading day'!CV18</f>
        <v>-293.53499999999997</v>
      </c>
      <c r="CW85" s="8">
        <f>'By trading day'!CW18</f>
        <v>-296.49999999999994</v>
      </c>
    </row>
    <row r="104">
      <c r="A104" s="1" t="inlineStr">
        <is>
          <t xml:space="preserve">Sector mix of the picks</t>
        </is>
      </c>
    </row>
    <row r="105">
      <c r="A105" s="1" t="inlineStr">
        <is>
          <t xml:space="preserve">sector</t>
        </is>
      </c>
      <c r="B105" s="1" t="inlineStr">
        <is>
          <t xml:space="preserve">Picks</t>
        </is>
      </c>
    </row>
    <row r="106">
      <c r="A106" s="0" t="inlineStr">
        <is>
          <t xml:space="preserve">Basic Materials</t>
        </is>
      </c>
      <c r="B106" s="4" t="e">
        <f>'Sector mix of picks (2026-09-23'!B2</f>
        <v>#N/A</v>
      </c>
    </row>
    <row r="107">
      <c r="A107" s="0" t="inlineStr">
        <is>
          <t xml:space="preserve">Communication Services</t>
        </is>
      </c>
      <c r="B107" s="4" t="e">
        <f>'Sector mix of picks (2026-09-23'!C2</f>
        <v>#N/A</v>
      </c>
    </row>
    <row r="108">
      <c r="A108" s="0" t="inlineStr">
        <is>
          <t xml:space="preserve">Consumer Cyclical</t>
        </is>
      </c>
      <c r="B108" s="4" t="e">
        <f>'Sector mix of picks (2026-09-23'!D2</f>
        <v>#N/A</v>
      </c>
    </row>
    <row r="109">
      <c r="A109" s="0" t="inlineStr">
        <is>
          <t xml:space="preserve">Consumer Defensive</t>
        </is>
      </c>
      <c r="B109" s="4" t="e">
        <f>'Sector mix of picks (2026-09-23'!E2</f>
        <v>#N/A</v>
      </c>
    </row>
    <row r="110">
      <c r="A110" s="0" t="inlineStr">
        <is>
          <t xml:space="preserve">Financial Services</t>
        </is>
      </c>
      <c r="B110" s="4" t="e">
        <f>'Sector mix of picks (2026-09-23'!F2</f>
        <v>#N/A</v>
      </c>
    </row>
    <row r="111">
      <c r="A111" s="0" t="inlineStr">
        <is>
          <t xml:space="preserve">Healthcare</t>
        </is>
      </c>
      <c r="B111" s="4" t="e">
        <f>'Sector mix of picks (2026-09-23'!G2</f>
        <v>#N/A</v>
      </c>
    </row>
    <row r="112">
      <c r="A112" s="0" t="inlineStr">
        <is>
          <t xml:space="preserve">Industrials</t>
        </is>
      </c>
      <c r="B112" s="4" t="e">
        <f>'Sector mix of picks (2026-09-23'!H2</f>
        <v>#N/A</v>
      </c>
    </row>
    <row r="113">
      <c r="A113" s="0" t="inlineStr">
        <is>
          <t xml:space="preserve">Real Estate</t>
        </is>
      </c>
      <c r="B113" s="4" t="e">
        <f>'Sector mix of picks (2026-09-23'!I2</f>
        <v>#N/A</v>
      </c>
    </row>
    <row r="114">
      <c r="A114" s="0" t="inlineStr">
        <is>
          <t xml:space="preserve">Technology</t>
        </is>
      </c>
      <c r="B114" s="4" t="e">
        <f>'Sector mix of picks (2026-09-23'!J2</f>
        <v>#N/A</v>
      </c>
    </row>
    <row r="115">
      <c r="A115" s="0" t="inlineStr">
        <is>
          <t xml:space="preserve">Utilities</t>
        </is>
      </c>
      <c r="B115" s="4" t="e">
        <f>'Sector mix of picks (2026-09-23'!K2</f>
        <v>#N/A</v>
      </c>
    </row>
    <row r="134">
      <c r="A134" s="1" t="inlineStr">
        <is>
          <t xml:space="preserve">Summary statistics</t>
        </is>
      </c>
    </row>
    <row r="135">
      <c r="A135" s="1" t="inlineStr">
        <is>
          <t xml:space="preserve">line</t>
        </is>
      </c>
      <c r="B135" s="1" t="inlineStr">
        <is>
          <t xml:space="preserve">value</t>
        </is>
      </c>
    </row>
    <row r="136">
      <c r="A136" s="0" t="inlineStr">
        <is>
          <t xml:space="preserve">Evaluated days</t>
        </is>
      </c>
      <c r="B136" s="4">
        <f>'Summary'!B2</f>
        <v>1</v>
      </c>
    </row>
    <row r="137">
      <c r="A137" s="0" t="inlineStr">
        <is>
          <t xml:space="preserve">Mean sector-neutral excess, bps/day</t>
        </is>
      </c>
      <c r="B137" s="8">
        <f>'Summary'!B3</f>
        <v>-2.965</v>
      </c>
    </row>
    <row r="138">
      <c r="A138" s="0" t="inlineStr">
        <is>
          <t xml:space="preserve">Cumulative excess, bps</t>
        </is>
      </c>
      <c r="B138" s="8">
        <f>'Summary'!B4</f>
        <v>-2.965</v>
      </c>
    </row>
    <row r="139">
      <c r="A139" s="0" t="inlineStr">
        <is>
          <t xml:space="preserve">Mean net of costs, bps/day</t>
        </is>
      </c>
      <c r="B139" s="8">
        <f>'Summary'!B5</f>
        <v>-16.285</v>
      </c>
    </row>
    <row r="140">
      <c r="A140" s="0" t="inlineStr">
        <is>
          <t xml:space="preserve">Hit rate</t>
        </is>
      </c>
      <c r="B140" s="12">
        <f>'Summary'!B6</f>
        <v>0.49</v>
      </c>
    </row>
    <row r="141">
      <c r="A141" s="0" t="inlineStr">
        <is>
          <t xml:space="preserve">Mean IC</t>
        </is>
      </c>
      <c r="B141" s="8">
        <f>'Summary'!B7</f>
        <v>0.074</v>
      </c>
    </row>
    <row r="142">
      <c r="A142" s="0" t="inlineStr">
        <is>
          <t xml:space="preserve">Close-to-close sector-neutral excess, bps/day</t>
        </is>
      </c>
      <c r="B142" s="4">
        <f>'Summary'!B8</f>
      </c>
    </row>
    <row r="143">
      <c r="A143" s="0" t="inlineStr">
        <is>
          <t xml:space="preserve">Mean of squares</t>
        </is>
      </c>
      <c r="B143" s="8">
        <f>'Summary'!B9</f>
        <v>8.79</v>
      </c>
    </row>
    <row r="144">
      <c r="A144" s="0" t="inlineStr">
        <is>
          <t xml:space="preserve">Daily sd, bps</t>
        </is>
      </c>
      <c r="B144" s="4">
        <f>'Summary'!B10</f>
        <v>0</v>
      </c>
    </row>
    <row r="145">
      <c r="A145" s="0" t="inlineStr">
        <is>
          <t xml:space="preserve">t-stat</t>
        </is>
      </c>
      <c r="B145" s="4">
        <f>'Summary'!B11</f>
      </c>
    </row>
    <row r="146">
      <c r="A146" s="0" t="inlineStr">
        <is>
          <t xml:space="preserve">Random pods: mean, bps/day</t>
        </is>
      </c>
      <c r="B146" s="8">
        <f>'Summary'!B12</f>
        <v>0.827</v>
      </c>
    </row>
    <row r="147">
      <c r="A147" s="0" t="inlineStr">
        <is>
          <t xml:space="preserve">Random pods: best day-average, bps</t>
        </is>
      </c>
      <c r="B147" s="8">
        <f>'Summary'!B13</f>
        <v>13.888</v>
      </c>
    </row>
    <row r="148">
      <c r="A148" s="0" t="inlineStr">
        <is>
          <t xml:space="preserve">Days needed to reach the t threshold at this mean and sd</t>
        </is>
      </c>
      <c r="B148" s="4">
        <f>'Summary'!B14</f>
      </c>
    </row>
    <row r="149">
      <c r="A149" s="0" t="inlineStr">
        <is>
          <t xml:space="preserve">Projected cumulative excess at horizon, bps</t>
        </is>
      </c>
      <c r="B149" s="8">
        <f>'Summary'!B15</f>
        <v>-296.5</v>
      </c>
    </row>
    <row r="150">
      <c r="A150" s="0" t="inlineStr">
        <is>
          <t xml:space="preserve">Names scored per day</t>
        </is>
      </c>
      <c r="B150" s="4">
        <f>'Summary'!B16</f>
        <v>1488</v>
      </c>
    </row>
    <row r="152">
      <c r="A152" s="1" t="inlineStr">
        <is>
          <t xml:space="preserve">Assumptions (edit)</t>
        </is>
      </c>
      <c r="B152" s="3" t="inlineStr">
        <is>
          <t xml:space="preserve">Inputs: edit the blue cells on the 'Assumptions (edit)' sheet; this table follows them.</t>
        </is>
      </c>
    </row>
    <row r="153">
      <c r="A153" s="1" t="inlineStr">
        <is>
          <t xml:space="preserve">line</t>
        </is>
      </c>
      <c r="B153" s="1" t="inlineStr">
        <is>
          <t xml:space="preserve">value</t>
        </is>
      </c>
    </row>
    <row r="154">
      <c r="A154" s="0" t="inlineStr">
        <is>
          <t xml:space="preserve">Assumed round-trip cost, bps</t>
        </is>
      </c>
      <c r="B154" s="4">
        <f>'Assumptions (edit)'!B2</f>
        <v>10</v>
      </c>
    </row>
    <row r="155">
      <c r="A155" s="0" t="inlineStr">
        <is>
          <t xml:space="preserve">t-stat required to call it skill</t>
        </is>
      </c>
      <c r="B155" s="4">
        <f>'Assumptions (edit)'!B3</f>
        <v>3</v>
      </c>
    </row>
    <row r="156">
      <c r="A156" s="0" t="inlineStr">
        <is>
          <t xml:space="preserve">Watch horizon, trading days</t>
        </is>
      </c>
      <c r="B156" s="4">
        <f>'Assumptions (edit)'!B4</f>
        <v>100</v>
      </c>
    </row>
    <row r="157">
      <c r="A157" s="0" t="inlineStr">
        <is>
          <t xml:space="preserve">Notional, $</t>
        </is>
      </c>
      <c r="B157" s="4">
        <f>'Assumptions (edit)'!B5</f>
        <v>100000</v>
      </c>
    </row>
    <row r="159">
      <c r="A159" s="3" t="inlineStr">
        <is>
          <t xml:space="preserve">Every cell on this sheet refers to the statement sheets; edit inputs there (blue) and this dashboard follows.</t>
        </is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4" customWidth="1"/>
  </cols>
  <sheetData>
    <row r="1">
      <c r="A1" s="1" t="inlineStr">
        <is>
          <t xml:space="preserve">line</t>
        </is>
      </c>
      <c r="B1" s="1" t="inlineStr">
        <is>
          <t xml:space="preserve">value</t>
        </is>
      </c>
    </row>
    <row r="2">
      <c r="A2" s="0" t="inlineStr">
        <is>
          <t xml:space="preserve">Assumed round-trip cost, bps</t>
        </is>
      </c>
      <c r="B2" s="6">
        <v>10</v>
      </c>
    </row>
    <row r="3">
      <c r="A3" s="0" t="inlineStr">
        <is>
          <t xml:space="preserve">t-stat required to call it skill</t>
        </is>
      </c>
      <c r="B3" s="6">
        <v>3</v>
      </c>
    </row>
    <row r="4">
      <c r="A4" s="0" t="inlineStr">
        <is>
          <t xml:space="preserve">Watch horizon, trading days</t>
        </is>
      </c>
      <c r="B4" s="6">
        <v>100</v>
      </c>
    </row>
    <row r="5">
      <c r="A5" s="0" t="inlineStr">
        <is>
          <t xml:space="preserve">Notional, $</t>
        </is>
      </c>
      <c r="B5" s="6">
        <v>100000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2" customWidth="1"/>
    <col min="21" max="21" width="12" customWidth="1"/>
    <col min="22" max="22" width="12" customWidth="1"/>
    <col min="23" max="23" width="12" customWidth="1"/>
    <col min="24" max="24" width="12" customWidth="1"/>
    <col min="25" max="25" width="12" customWidth="1"/>
    <col min="26" max="26" width="12" customWidth="1"/>
    <col min="27" max="27" width="12" customWidth="1"/>
    <col min="28" max="28" width="12" customWidth="1"/>
    <col min="29" max="29" width="12" customWidth="1"/>
    <col min="30" max="30" width="12" customWidth="1"/>
    <col min="31" max="31" width="12" customWidth="1"/>
    <col min="32" max="32" width="12" customWidth="1"/>
    <col min="33" max="33" width="12" customWidth="1"/>
    <col min="34" max="34" width="12" customWidth="1"/>
    <col min="35" max="35" width="12" customWidth="1"/>
    <col min="36" max="36" width="12" customWidth="1"/>
    <col min="37" max="37" width="12" customWidth="1"/>
    <col min="38" max="38" width="12" customWidth="1"/>
    <col min="39" max="39" width="12" customWidth="1"/>
    <col min="40" max="40" width="12" customWidth="1"/>
    <col min="41" max="41" width="12" customWidth="1"/>
    <col min="42" max="42" width="12" customWidth="1"/>
    <col min="43" max="43" width="12" customWidth="1"/>
    <col min="44" max="44" width="12" customWidth="1"/>
    <col min="45" max="45" width="12" customWidth="1"/>
    <col min="46" max="46" width="12" customWidth="1"/>
    <col min="47" max="47" width="12" customWidth="1"/>
    <col min="48" max="48" width="12" customWidth="1"/>
    <col min="49" max="49" width="12" customWidth="1"/>
    <col min="50" max="50" width="12" customWidth="1"/>
    <col min="51" max="51" width="12" customWidth="1"/>
    <col min="52" max="52" width="12" customWidth="1"/>
    <col min="53" max="53" width="12" customWidth="1"/>
    <col min="54" max="54" width="12" customWidth="1"/>
    <col min="55" max="55" width="12" customWidth="1"/>
    <col min="56" max="56" width="12" customWidth="1"/>
    <col min="57" max="57" width="12" customWidth="1"/>
    <col min="58" max="58" width="12" customWidth="1"/>
    <col min="59" max="59" width="12" customWidth="1"/>
    <col min="60" max="60" width="12" customWidth="1"/>
    <col min="61" max="61" width="12" customWidth="1"/>
    <col min="62" max="62" width="12" customWidth="1"/>
    <col min="63" max="63" width="12" customWidth="1"/>
    <col min="64" max="64" width="12" customWidth="1"/>
    <col min="65" max="65" width="12" customWidth="1"/>
    <col min="66" max="66" width="12" customWidth="1"/>
    <col min="67" max="67" width="12" customWidth="1"/>
    <col min="68" max="68" width="12" customWidth="1"/>
    <col min="69" max="69" width="12" customWidth="1"/>
    <col min="70" max="70" width="12" customWidth="1"/>
    <col min="71" max="71" width="12" customWidth="1"/>
    <col min="72" max="72" width="12" customWidth="1"/>
    <col min="73" max="73" width="12" customWidth="1"/>
    <col min="74" max="74" width="12" customWidth="1"/>
    <col min="75" max="75" width="12" customWidth="1"/>
    <col min="76" max="76" width="12" customWidth="1"/>
    <col min="77" max="77" width="12" customWidth="1"/>
    <col min="78" max="78" width="12" customWidth="1"/>
    <col min="79" max="79" width="12" customWidth="1"/>
    <col min="80" max="80" width="12" customWidth="1"/>
    <col min="81" max="81" width="12" customWidth="1"/>
    <col min="82" max="82" width="12" customWidth="1"/>
    <col min="83" max="83" width="12" customWidth="1"/>
    <col min="84" max="84" width="12" customWidth="1"/>
    <col min="85" max="85" width="12" customWidth="1"/>
    <col min="86" max="86" width="12" customWidth="1"/>
    <col min="87" max="87" width="12" customWidth="1"/>
    <col min="88" max="88" width="12" customWidth="1"/>
    <col min="89" max="89" width="12" customWidth="1"/>
    <col min="90" max="90" width="12" customWidth="1"/>
    <col min="91" max="91" width="12" customWidth="1"/>
    <col min="92" max="92" width="12" customWidth="1"/>
    <col min="93" max="93" width="12" customWidth="1"/>
    <col min="94" max="94" width="12" customWidth="1"/>
    <col min="95" max="95" width="12" customWidth="1"/>
    <col min="96" max="96" width="12" customWidth="1"/>
    <col min="97" max="97" width="12" customWidth="1"/>
    <col min="98" max="98" width="12" customWidth="1"/>
    <col min="99" max="99" width="12" customWidth="1"/>
    <col min="100" max="100" width="12" customWidth="1"/>
    <col min="101" max="101" width="12" customWidth="1"/>
  </cols>
  <sheetData>
    <row r="1">
      <c r="A1" s="1" t="inlineStr">
        <is>
          <t xml:space="preserve">line</t>
        </is>
      </c>
      <c r="B1" s="1" t="inlineStr">
        <is>
          <t xml:space="preserve">09-22</t>
        </is>
      </c>
      <c r="C1" s="1" t="inlineStr">
        <is>
          <t xml:space="preserve">09-23</t>
        </is>
      </c>
      <c r="D1" s="1" t="inlineStr">
        <is>
          <t xml:space="preserve">09-24</t>
        </is>
      </c>
      <c r="E1" s="1" t="inlineStr">
        <is>
          <t xml:space="preserve">09-25</t>
        </is>
      </c>
      <c r="F1" s="1" t="inlineStr">
        <is>
          <t xml:space="preserve">09-28</t>
        </is>
      </c>
      <c r="G1" s="1" t="inlineStr">
        <is>
          <t xml:space="preserve">09-29</t>
        </is>
      </c>
      <c r="H1" s="1" t="inlineStr">
        <is>
          <t xml:space="preserve">09-30</t>
        </is>
      </c>
      <c r="I1" s="1" t="inlineStr">
        <is>
          <t xml:space="preserve">10-01</t>
        </is>
      </c>
      <c r="J1" s="1" t="inlineStr">
        <is>
          <t xml:space="preserve">10-02</t>
        </is>
      </c>
      <c r="K1" s="1" t="inlineStr">
        <is>
          <t xml:space="preserve">10-05</t>
        </is>
      </c>
      <c r="L1" s="1" t="inlineStr">
        <is>
          <t xml:space="preserve">10-06</t>
        </is>
      </c>
      <c r="M1" s="1" t="inlineStr">
        <is>
          <t xml:space="preserve">10-07</t>
        </is>
      </c>
      <c r="N1" s="1" t="inlineStr">
        <is>
          <t xml:space="preserve">10-08</t>
        </is>
      </c>
      <c r="O1" s="1" t="inlineStr">
        <is>
          <t xml:space="preserve">10-09</t>
        </is>
      </c>
      <c r="P1" s="1" t="inlineStr">
        <is>
          <t xml:space="preserve">10-12</t>
        </is>
      </c>
      <c r="Q1" s="1" t="inlineStr">
        <is>
          <t xml:space="preserve">10-13</t>
        </is>
      </c>
      <c r="R1" s="1" t="inlineStr">
        <is>
          <t xml:space="preserve">10-14</t>
        </is>
      </c>
      <c r="S1" s="1" t="inlineStr">
        <is>
          <t xml:space="preserve">10-15</t>
        </is>
      </c>
      <c r="T1" s="1" t="inlineStr">
        <is>
          <t xml:space="preserve">10-16</t>
        </is>
      </c>
      <c r="U1" s="1" t="inlineStr">
        <is>
          <t xml:space="preserve">10-19</t>
        </is>
      </c>
      <c r="V1" s="1" t="inlineStr">
        <is>
          <t xml:space="preserve">10-20</t>
        </is>
      </c>
      <c r="W1" s="1" t="inlineStr">
        <is>
          <t xml:space="preserve">10-21</t>
        </is>
      </c>
      <c r="X1" s="1" t="inlineStr">
        <is>
          <t xml:space="preserve">10-22</t>
        </is>
      </c>
      <c r="Y1" s="1" t="inlineStr">
        <is>
          <t xml:space="preserve">10-23</t>
        </is>
      </c>
      <c r="Z1" s="1" t="inlineStr">
        <is>
          <t xml:space="preserve">10-26</t>
        </is>
      </c>
      <c r="AA1" s="1" t="inlineStr">
        <is>
          <t xml:space="preserve">10-27</t>
        </is>
      </c>
      <c r="AB1" s="1" t="inlineStr">
        <is>
          <t xml:space="preserve">10-28</t>
        </is>
      </c>
      <c r="AC1" s="1" t="inlineStr">
        <is>
          <t xml:space="preserve">10-29</t>
        </is>
      </c>
      <c r="AD1" s="1" t="inlineStr">
        <is>
          <t xml:space="preserve">10-30</t>
        </is>
      </c>
      <c r="AE1" s="1" t="inlineStr">
        <is>
          <t xml:space="preserve">11-02</t>
        </is>
      </c>
      <c r="AF1" s="1" t="inlineStr">
        <is>
          <t xml:space="preserve">11-03</t>
        </is>
      </c>
      <c r="AG1" s="1" t="inlineStr">
        <is>
          <t xml:space="preserve">11-04</t>
        </is>
      </c>
      <c r="AH1" s="1" t="inlineStr">
        <is>
          <t xml:space="preserve">11-05</t>
        </is>
      </c>
      <c r="AI1" s="1" t="inlineStr">
        <is>
          <t xml:space="preserve">11-06</t>
        </is>
      </c>
      <c r="AJ1" s="1" t="inlineStr">
        <is>
          <t xml:space="preserve">11-09</t>
        </is>
      </c>
      <c r="AK1" s="1" t="inlineStr">
        <is>
          <t xml:space="preserve">11-10</t>
        </is>
      </c>
      <c r="AL1" s="1" t="inlineStr">
        <is>
          <t xml:space="preserve">11-11</t>
        </is>
      </c>
      <c r="AM1" s="1" t="inlineStr">
        <is>
          <t xml:space="preserve">11-12</t>
        </is>
      </c>
      <c r="AN1" s="1" t="inlineStr">
        <is>
          <t xml:space="preserve">11-13</t>
        </is>
      </c>
      <c r="AO1" s="1" t="inlineStr">
        <is>
          <t xml:space="preserve">11-16</t>
        </is>
      </c>
      <c r="AP1" s="1" t="inlineStr">
        <is>
          <t xml:space="preserve">11-17</t>
        </is>
      </c>
      <c r="AQ1" s="1" t="inlineStr">
        <is>
          <t xml:space="preserve">11-18</t>
        </is>
      </c>
      <c r="AR1" s="1" t="inlineStr">
        <is>
          <t xml:space="preserve">11-19</t>
        </is>
      </c>
      <c r="AS1" s="1" t="inlineStr">
        <is>
          <t xml:space="preserve">11-20</t>
        </is>
      </c>
      <c r="AT1" s="1" t="inlineStr">
        <is>
          <t xml:space="preserve">11-23</t>
        </is>
      </c>
      <c r="AU1" s="1" t="inlineStr">
        <is>
          <t xml:space="preserve">11-24</t>
        </is>
      </c>
      <c r="AV1" s="1" t="inlineStr">
        <is>
          <t xml:space="preserve">11-25</t>
        </is>
      </c>
      <c r="AW1" s="1" t="inlineStr">
        <is>
          <t xml:space="preserve">11-27</t>
        </is>
      </c>
      <c r="AX1" s="1" t="inlineStr">
        <is>
          <t xml:space="preserve">11-30</t>
        </is>
      </c>
      <c r="AY1" s="1" t="inlineStr">
        <is>
          <t xml:space="preserve">12-01</t>
        </is>
      </c>
      <c r="AZ1" s="1" t="inlineStr">
        <is>
          <t xml:space="preserve">12-02</t>
        </is>
      </c>
      <c r="BA1" s="1" t="inlineStr">
        <is>
          <t xml:space="preserve">12-03</t>
        </is>
      </c>
      <c r="BB1" s="1" t="inlineStr">
        <is>
          <t xml:space="preserve">12-04</t>
        </is>
      </c>
      <c r="BC1" s="1" t="inlineStr">
        <is>
          <t xml:space="preserve">12-07</t>
        </is>
      </c>
      <c r="BD1" s="1" t="inlineStr">
        <is>
          <t xml:space="preserve">12-08</t>
        </is>
      </c>
      <c r="BE1" s="1" t="inlineStr">
        <is>
          <t xml:space="preserve">12-09</t>
        </is>
      </c>
      <c r="BF1" s="1" t="inlineStr">
        <is>
          <t xml:space="preserve">12-10</t>
        </is>
      </c>
      <c r="BG1" s="1" t="inlineStr">
        <is>
          <t xml:space="preserve">12-11</t>
        </is>
      </c>
      <c r="BH1" s="1" t="inlineStr">
        <is>
          <t xml:space="preserve">12-14</t>
        </is>
      </c>
      <c r="BI1" s="1" t="inlineStr">
        <is>
          <t xml:space="preserve">12-15</t>
        </is>
      </c>
      <c r="BJ1" s="1" t="inlineStr">
        <is>
          <t xml:space="preserve">12-16</t>
        </is>
      </c>
      <c r="BK1" s="1" t="inlineStr">
        <is>
          <t xml:space="preserve">12-17</t>
        </is>
      </c>
      <c r="BL1" s="1" t="inlineStr">
        <is>
          <t xml:space="preserve">12-18</t>
        </is>
      </c>
      <c r="BM1" s="1" t="inlineStr">
        <is>
          <t xml:space="preserve">12-21</t>
        </is>
      </c>
      <c r="BN1" s="1" t="inlineStr">
        <is>
          <t xml:space="preserve">12-22</t>
        </is>
      </c>
      <c r="BO1" s="1" t="inlineStr">
        <is>
          <t xml:space="preserve">12-23</t>
        </is>
      </c>
      <c r="BP1" s="1" t="inlineStr">
        <is>
          <t xml:space="preserve">12-24</t>
        </is>
      </c>
      <c r="BQ1" s="1" t="inlineStr">
        <is>
          <t xml:space="preserve">12-28</t>
        </is>
      </c>
      <c r="BR1" s="1" t="inlineStr">
        <is>
          <t xml:space="preserve">12-29</t>
        </is>
      </c>
      <c r="BS1" s="1" t="inlineStr">
        <is>
          <t xml:space="preserve">12-30</t>
        </is>
      </c>
      <c r="BT1" s="1" t="inlineStr">
        <is>
          <t xml:space="preserve">12-31</t>
        </is>
      </c>
      <c r="BU1" s="1" t="inlineStr">
        <is>
          <t xml:space="preserve">01-04</t>
        </is>
      </c>
      <c r="BV1" s="1" t="inlineStr">
        <is>
          <t xml:space="preserve">01-05</t>
        </is>
      </c>
      <c r="BW1" s="1" t="inlineStr">
        <is>
          <t xml:space="preserve">01-06</t>
        </is>
      </c>
      <c r="BX1" s="1" t="inlineStr">
        <is>
          <t xml:space="preserve">01-07</t>
        </is>
      </c>
      <c r="BY1" s="1" t="inlineStr">
        <is>
          <t xml:space="preserve">01-08</t>
        </is>
      </c>
      <c r="BZ1" s="1" t="inlineStr">
        <is>
          <t xml:space="preserve">01-11</t>
        </is>
      </c>
      <c r="CA1" s="1" t="inlineStr">
        <is>
          <t xml:space="preserve">01-12</t>
        </is>
      </c>
      <c r="CB1" s="1" t="inlineStr">
        <is>
          <t xml:space="preserve">01-13</t>
        </is>
      </c>
      <c r="CC1" s="1" t="inlineStr">
        <is>
          <t xml:space="preserve">01-14</t>
        </is>
      </c>
      <c r="CD1" s="1" t="inlineStr">
        <is>
          <t xml:space="preserve">01-15</t>
        </is>
      </c>
      <c r="CE1" s="1" t="inlineStr">
        <is>
          <t xml:space="preserve">01-19</t>
        </is>
      </c>
      <c r="CF1" s="1" t="inlineStr">
        <is>
          <t xml:space="preserve">01-20</t>
        </is>
      </c>
      <c r="CG1" s="1" t="inlineStr">
        <is>
          <t xml:space="preserve">01-21</t>
        </is>
      </c>
      <c r="CH1" s="1" t="inlineStr">
        <is>
          <t xml:space="preserve">01-22</t>
        </is>
      </c>
      <c r="CI1" s="1" t="inlineStr">
        <is>
          <t xml:space="preserve">01-25</t>
        </is>
      </c>
      <c r="CJ1" s="1" t="inlineStr">
        <is>
          <t xml:space="preserve">01-26</t>
        </is>
      </c>
      <c r="CK1" s="1" t="inlineStr">
        <is>
          <t xml:space="preserve">01-27</t>
        </is>
      </c>
      <c r="CL1" s="1" t="inlineStr">
        <is>
          <t xml:space="preserve">01-28</t>
        </is>
      </c>
      <c r="CM1" s="1" t="inlineStr">
        <is>
          <t xml:space="preserve">01-29</t>
        </is>
      </c>
      <c r="CN1" s="1" t="inlineStr">
        <is>
          <t xml:space="preserve">02-01</t>
        </is>
      </c>
      <c r="CO1" s="1" t="inlineStr">
        <is>
          <t xml:space="preserve">02-02</t>
        </is>
      </c>
      <c r="CP1" s="1" t="inlineStr">
        <is>
          <t xml:space="preserve">02-03</t>
        </is>
      </c>
      <c r="CQ1" s="1" t="inlineStr">
        <is>
          <t xml:space="preserve">02-04</t>
        </is>
      </c>
      <c r="CR1" s="1" t="inlineStr">
        <is>
          <t xml:space="preserve">02-05</t>
        </is>
      </c>
      <c r="CS1" s="1" t="inlineStr">
        <is>
          <t xml:space="preserve">02-08</t>
        </is>
      </c>
      <c r="CT1" s="1" t="inlineStr">
        <is>
          <t xml:space="preserve">02-09</t>
        </is>
      </c>
      <c r="CU1" s="1" t="inlineStr">
        <is>
          <t xml:space="preserve">02-10</t>
        </is>
      </c>
      <c r="CV1" s="1" t="inlineStr">
        <is>
          <t xml:space="preserve">02-11</t>
        </is>
      </c>
      <c r="CW1" s="1" t="inlineStr">
        <is>
          <t xml:space="preserve">02-12</t>
        </is>
      </c>
    </row>
    <row r="2">
      <c r="A2" s="0" t="inlineStr">
        <is>
          <t xml:space="preserve">Sector-neutral overnight excess, bps</t>
        </is>
      </c>
      <c r="B2" s="8">
        <f>IF((1=1),SUMIFS('Daily evaluations'!$C$2:$C$2,'Daily evaluations'!$B$2:$B$2,"=d20260922"),"")</f>
        <v>-2.965</v>
      </c>
      <c r="C2" s="8">
        <f>IF((0=1),SUMIFS('Daily evaluations'!$C$2:$C$2,'Daily evaluations'!$B$2:$B$2,"=d20260923"),"")</f>
      </c>
      <c r="D2" s="8">
        <f>IF((0=1),SUMIFS('Daily evaluations'!$C$2:$C$2,'Daily evaluations'!$B$2:$B$2,"=d20260924"),"")</f>
      </c>
      <c r="E2" s="8">
        <f>IF((0=1),SUMIFS('Daily evaluations'!$C$2:$C$2,'Daily evaluations'!$B$2:$B$2,"=d20260925"),"")</f>
      </c>
      <c r="F2" s="8">
        <f>IF((0=1),SUMIFS('Daily evaluations'!$C$2:$C$2,'Daily evaluations'!$B$2:$B$2,"=d20260928"),"")</f>
      </c>
      <c r="G2" s="8">
        <f>IF((0=1),SUMIFS('Daily evaluations'!$C$2:$C$2,'Daily evaluations'!$B$2:$B$2,"=d20260929"),"")</f>
      </c>
      <c r="H2" s="8">
        <f>IF((0=1),SUMIFS('Daily evaluations'!$C$2:$C$2,'Daily evaluations'!$B$2:$B$2,"=d20260930"),"")</f>
      </c>
      <c r="I2" s="8">
        <f>IF((0=1),SUMIFS('Daily evaluations'!$C$2:$C$2,'Daily evaluations'!$B$2:$B$2,"=d20261001"),"")</f>
      </c>
      <c r="J2" s="8">
        <f>IF((0=1),SUMIFS('Daily evaluations'!$C$2:$C$2,'Daily evaluations'!$B$2:$B$2,"=d20261002"),"")</f>
      </c>
      <c r="K2" s="8">
        <f>IF((0=1),SUMIFS('Daily evaluations'!$C$2:$C$2,'Daily evaluations'!$B$2:$B$2,"=d20261005"),"")</f>
      </c>
      <c r="L2" s="8">
        <f>IF((0=1),SUMIFS('Daily evaluations'!$C$2:$C$2,'Daily evaluations'!$B$2:$B$2,"=d20261006"),"")</f>
      </c>
      <c r="M2" s="8">
        <f>IF((0=1),SUMIFS('Daily evaluations'!$C$2:$C$2,'Daily evaluations'!$B$2:$B$2,"=d20261007"),"")</f>
      </c>
      <c r="N2" s="8">
        <f>IF((0=1),SUMIFS('Daily evaluations'!$C$2:$C$2,'Daily evaluations'!$B$2:$B$2,"=d20261008"),"")</f>
      </c>
      <c r="O2" s="8">
        <f>IF((0=1),SUMIFS('Daily evaluations'!$C$2:$C$2,'Daily evaluations'!$B$2:$B$2,"=d20261009"),"")</f>
      </c>
      <c r="P2" s="8">
        <f>IF((0=1),SUMIFS('Daily evaluations'!$C$2:$C$2,'Daily evaluations'!$B$2:$B$2,"=d20261012"),"")</f>
      </c>
      <c r="Q2" s="8">
        <f>IF((0=1),SUMIFS('Daily evaluations'!$C$2:$C$2,'Daily evaluations'!$B$2:$B$2,"=d20261013"),"")</f>
      </c>
      <c r="R2" s="8">
        <f>IF((0=1),SUMIFS('Daily evaluations'!$C$2:$C$2,'Daily evaluations'!$B$2:$B$2,"=d20261014"),"")</f>
      </c>
      <c r="S2" s="8">
        <f>IF((0=1),SUMIFS('Daily evaluations'!$C$2:$C$2,'Daily evaluations'!$B$2:$B$2,"=d20261015"),"")</f>
      </c>
      <c r="T2" s="8">
        <f>IF((0=1),SUMIFS('Daily evaluations'!$C$2:$C$2,'Daily evaluations'!$B$2:$B$2,"=d20261016"),"")</f>
      </c>
      <c r="U2" s="8">
        <f>IF((0=1),SUMIFS('Daily evaluations'!$C$2:$C$2,'Daily evaluations'!$B$2:$B$2,"=d20261019"),"")</f>
      </c>
      <c r="V2" s="8">
        <f>IF((0=1),SUMIFS('Daily evaluations'!$C$2:$C$2,'Daily evaluations'!$B$2:$B$2,"=d20261020"),"")</f>
      </c>
      <c r="W2" s="8">
        <f>IF((0=1),SUMIFS('Daily evaluations'!$C$2:$C$2,'Daily evaluations'!$B$2:$B$2,"=d20261021"),"")</f>
      </c>
      <c r="X2" s="8">
        <f>IF((0=1),SUMIFS('Daily evaluations'!$C$2:$C$2,'Daily evaluations'!$B$2:$B$2,"=d20261022"),"")</f>
      </c>
      <c r="Y2" s="8">
        <f>IF((0=1),SUMIFS('Daily evaluations'!$C$2:$C$2,'Daily evaluations'!$B$2:$B$2,"=d20261023"),"")</f>
      </c>
      <c r="Z2" s="8">
        <f>IF((0=1),SUMIFS('Daily evaluations'!$C$2:$C$2,'Daily evaluations'!$B$2:$B$2,"=d20261026"),"")</f>
      </c>
      <c r="AA2" s="8">
        <f>IF((0=1),SUMIFS('Daily evaluations'!$C$2:$C$2,'Daily evaluations'!$B$2:$B$2,"=d20261027"),"")</f>
      </c>
      <c r="AB2" s="8">
        <f>IF((0=1),SUMIFS('Daily evaluations'!$C$2:$C$2,'Daily evaluations'!$B$2:$B$2,"=d20261028"),"")</f>
      </c>
      <c r="AC2" s="8">
        <f>IF((0=1),SUMIFS('Daily evaluations'!$C$2:$C$2,'Daily evaluations'!$B$2:$B$2,"=d20261029"),"")</f>
      </c>
      <c r="AD2" s="8">
        <f>IF((0=1),SUMIFS('Daily evaluations'!$C$2:$C$2,'Daily evaluations'!$B$2:$B$2,"=d20261030"),"")</f>
      </c>
      <c r="AE2" s="8">
        <f>IF((0=1),SUMIFS('Daily evaluations'!$C$2:$C$2,'Daily evaluations'!$B$2:$B$2,"=d20261102"),"")</f>
      </c>
      <c r="AF2" s="8">
        <f>IF((0=1),SUMIFS('Daily evaluations'!$C$2:$C$2,'Daily evaluations'!$B$2:$B$2,"=d20261103"),"")</f>
      </c>
      <c r="AG2" s="8">
        <f>IF((0=1),SUMIFS('Daily evaluations'!$C$2:$C$2,'Daily evaluations'!$B$2:$B$2,"=d20261104"),"")</f>
      </c>
      <c r="AH2" s="8">
        <f>IF((0=1),SUMIFS('Daily evaluations'!$C$2:$C$2,'Daily evaluations'!$B$2:$B$2,"=d20261105"),"")</f>
      </c>
      <c r="AI2" s="8">
        <f>IF((0=1),SUMIFS('Daily evaluations'!$C$2:$C$2,'Daily evaluations'!$B$2:$B$2,"=d20261106"),"")</f>
      </c>
      <c r="AJ2" s="8">
        <f>IF((0=1),SUMIFS('Daily evaluations'!$C$2:$C$2,'Daily evaluations'!$B$2:$B$2,"=d20261109"),"")</f>
      </c>
      <c r="AK2" s="8">
        <f>IF((0=1),SUMIFS('Daily evaluations'!$C$2:$C$2,'Daily evaluations'!$B$2:$B$2,"=d20261110"),"")</f>
      </c>
      <c r="AL2" s="8">
        <f>IF((0=1),SUMIFS('Daily evaluations'!$C$2:$C$2,'Daily evaluations'!$B$2:$B$2,"=d20261111"),"")</f>
      </c>
      <c r="AM2" s="8">
        <f>IF((0=1),SUMIFS('Daily evaluations'!$C$2:$C$2,'Daily evaluations'!$B$2:$B$2,"=d20261112"),"")</f>
      </c>
      <c r="AN2" s="8">
        <f>IF((0=1),SUMIFS('Daily evaluations'!$C$2:$C$2,'Daily evaluations'!$B$2:$B$2,"=d20261113"),"")</f>
      </c>
      <c r="AO2" s="8">
        <f>IF((0=1),SUMIFS('Daily evaluations'!$C$2:$C$2,'Daily evaluations'!$B$2:$B$2,"=d20261116"),"")</f>
      </c>
      <c r="AP2" s="8">
        <f>IF((0=1),SUMIFS('Daily evaluations'!$C$2:$C$2,'Daily evaluations'!$B$2:$B$2,"=d20261117"),"")</f>
      </c>
      <c r="AQ2" s="8">
        <f>IF((0=1),SUMIFS('Daily evaluations'!$C$2:$C$2,'Daily evaluations'!$B$2:$B$2,"=d20261118"),"")</f>
      </c>
      <c r="AR2" s="8">
        <f>IF((0=1),SUMIFS('Daily evaluations'!$C$2:$C$2,'Daily evaluations'!$B$2:$B$2,"=d20261119"),"")</f>
      </c>
      <c r="AS2" s="8">
        <f>IF((0=1),SUMIFS('Daily evaluations'!$C$2:$C$2,'Daily evaluations'!$B$2:$B$2,"=d20261120"),"")</f>
      </c>
      <c r="AT2" s="8">
        <f>IF((0=1),SUMIFS('Daily evaluations'!$C$2:$C$2,'Daily evaluations'!$B$2:$B$2,"=d20261123"),"")</f>
      </c>
      <c r="AU2" s="8">
        <f>IF((0=1),SUMIFS('Daily evaluations'!$C$2:$C$2,'Daily evaluations'!$B$2:$B$2,"=d20261124"),"")</f>
      </c>
      <c r="AV2" s="8">
        <f>IF((0=1),SUMIFS('Daily evaluations'!$C$2:$C$2,'Daily evaluations'!$B$2:$B$2,"=d20261125"),"")</f>
      </c>
      <c r="AW2" s="8">
        <f>IF((0=1),SUMIFS('Daily evaluations'!$C$2:$C$2,'Daily evaluations'!$B$2:$B$2,"=d20261127"),"")</f>
      </c>
      <c r="AX2" s="8">
        <f>IF((0=1),SUMIFS('Daily evaluations'!$C$2:$C$2,'Daily evaluations'!$B$2:$B$2,"=d20261130"),"")</f>
      </c>
      <c r="AY2" s="8">
        <f>IF((0=1),SUMIFS('Daily evaluations'!$C$2:$C$2,'Daily evaluations'!$B$2:$B$2,"=d20261201"),"")</f>
      </c>
      <c r="AZ2" s="8">
        <f>IF((0=1),SUMIFS('Daily evaluations'!$C$2:$C$2,'Daily evaluations'!$B$2:$B$2,"=d20261202"),"")</f>
      </c>
      <c r="BA2" s="8">
        <f>IF((0=1),SUMIFS('Daily evaluations'!$C$2:$C$2,'Daily evaluations'!$B$2:$B$2,"=d20261203"),"")</f>
      </c>
      <c r="BB2" s="8">
        <f>IF((0=1),SUMIFS('Daily evaluations'!$C$2:$C$2,'Daily evaluations'!$B$2:$B$2,"=d20261204"),"")</f>
      </c>
      <c r="BC2" s="8">
        <f>IF((0=1),SUMIFS('Daily evaluations'!$C$2:$C$2,'Daily evaluations'!$B$2:$B$2,"=d20261207"),"")</f>
      </c>
      <c r="BD2" s="8">
        <f>IF((0=1),SUMIFS('Daily evaluations'!$C$2:$C$2,'Daily evaluations'!$B$2:$B$2,"=d20261208"),"")</f>
      </c>
      <c r="BE2" s="8">
        <f>IF((0=1),SUMIFS('Daily evaluations'!$C$2:$C$2,'Daily evaluations'!$B$2:$B$2,"=d20261209"),"")</f>
      </c>
      <c r="BF2" s="8">
        <f>IF((0=1),SUMIFS('Daily evaluations'!$C$2:$C$2,'Daily evaluations'!$B$2:$B$2,"=d20261210"),"")</f>
      </c>
      <c r="BG2" s="8">
        <f>IF((0=1),SUMIFS('Daily evaluations'!$C$2:$C$2,'Daily evaluations'!$B$2:$B$2,"=d20261211"),"")</f>
      </c>
      <c r="BH2" s="8">
        <f>IF((0=1),SUMIFS('Daily evaluations'!$C$2:$C$2,'Daily evaluations'!$B$2:$B$2,"=d20261214"),"")</f>
      </c>
      <c r="BI2" s="8">
        <f>IF((0=1),SUMIFS('Daily evaluations'!$C$2:$C$2,'Daily evaluations'!$B$2:$B$2,"=d20261215"),"")</f>
      </c>
      <c r="BJ2" s="8">
        <f>IF((0=1),SUMIFS('Daily evaluations'!$C$2:$C$2,'Daily evaluations'!$B$2:$B$2,"=d20261216"),"")</f>
      </c>
      <c r="BK2" s="8">
        <f>IF((0=1),SUMIFS('Daily evaluations'!$C$2:$C$2,'Daily evaluations'!$B$2:$B$2,"=d20261217"),"")</f>
      </c>
      <c r="BL2" s="8">
        <f>IF((0=1),SUMIFS('Daily evaluations'!$C$2:$C$2,'Daily evaluations'!$B$2:$B$2,"=d20261218"),"")</f>
      </c>
      <c r="BM2" s="8">
        <f>IF((0=1),SUMIFS('Daily evaluations'!$C$2:$C$2,'Daily evaluations'!$B$2:$B$2,"=d20261221"),"")</f>
      </c>
      <c r="BN2" s="8">
        <f>IF((0=1),SUMIFS('Daily evaluations'!$C$2:$C$2,'Daily evaluations'!$B$2:$B$2,"=d20261222"),"")</f>
      </c>
      <c r="BO2" s="8">
        <f>IF((0=1),SUMIFS('Daily evaluations'!$C$2:$C$2,'Daily evaluations'!$B$2:$B$2,"=d20261223"),"")</f>
      </c>
      <c r="BP2" s="8">
        <f>IF((0=1),SUMIFS('Daily evaluations'!$C$2:$C$2,'Daily evaluations'!$B$2:$B$2,"=d20261224"),"")</f>
      </c>
      <c r="BQ2" s="8">
        <f>IF((0=1),SUMIFS('Daily evaluations'!$C$2:$C$2,'Daily evaluations'!$B$2:$B$2,"=d20261228"),"")</f>
      </c>
      <c r="BR2" s="8">
        <f>IF((0=1),SUMIFS('Daily evaluations'!$C$2:$C$2,'Daily evaluations'!$B$2:$B$2,"=d20261229"),"")</f>
      </c>
      <c r="BS2" s="8">
        <f>IF((0=1),SUMIFS('Daily evaluations'!$C$2:$C$2,'Daily evaluations'!$B$2:$B$2,"=d20261230"),"")</f>
      </c>
      <c r="BT2" s="8">
        <f>IF((0=1),SUMIFS('Daily evaluations'!$C$2:$C$2,'Daily evaluations'!$B$2:$B$2,"=d20261231"),"")</f>
      </c>
      <c r="BU2" s="8">
        <f>IF((0=1),SUMIFS('Daily evaluations'!$C$2:$C$2,'Daily evaluations'!$B$2:$B$2,"=d20270104"),"")</f>
      </c>
      <c r="BV2" s="8">
        <f>IF((0=1),SUMIFS('Daily evaluations'!$C$2:$C$2,'Daily evaluations'!$B$2:$B$2,"=d20270105"),"")</f>
      </c>
      <c r="BW2" s="8">
        <f>IF((0=1),SUMIFS('Daily evaluations'!$C$2:$C$2,'Daily evaluations'!$B$2:$B$2,"=d20270106"),"")</f>
      </c>
      <c r="BX2" s="8">
        <f>IF((0=1),SUMIFS('Daily evaluations'!$C$2:$C$2,'Daily evaluations'!$B$2:$B$2,"=d20270107"),"")</f>
      </c>
      <c r="BY2" s="8">
        <f>IF((0=1),SUMIFS('Daily evaluations'!$C$2:$C$2,'Daily evaluations'!$B$2:$B$2,"=d20270108"),"")</f>
      </c>
      <c r="BZ2" s="8">
        <f>IF((0=1),SUMIFS('Daily evaluations'!$C$2:$C$2,'Daily evaluations'!$B$2:$B$2,"=d20270111"),"")</f>
      </c>
      <c r="CA2" s="8">
        <f>IF((0=1),SUMIFS('Daily evaluations'!$C$2:$C$2,'Daily evaluations'!$B$2:$B$2,"=d20270112"),"")</f>
      </c>
      <c r="CB2" s="8">
        <f>IF((0=1),SUMIFS('Daily evaluations'!$C$2:$C$2,'Daily evaluations'!$B$2:$B$2,"=d20270113"),"")</f>
      </c>
      <c r="CC2" s="8">
        <f>IF((0=1),SUMIFS('Daily evaluations'!$C$2:$C$2,'Daily evaluations'!$B$2:$B$2,"=d20270114"),"")</f>
      </c>
      <c r="CD2" s="8">
        <f>IF((0=1),SUMIFS('Daily evaluations'!$C$2:$C$2,'Daily evaluations'!$B$2:$B$2,"=d20270115"),"")</f>
      </c>
      <c r="CE2" s="8">
        <f>IF((0=1),SUMIFS('Daily evaluations'!$C$2:$C$2,'Daily evaluations'!$B$2:$B$2,"=d20270119"),"")</f>
      </c>
      <c r="CF2" s="8">
        <f>IF((0=1),SUMIFS('Daily evaluations'!$C$2:$C$2,'Daily evaluations'!$B$2:$B$2,"=d20270120"),"")</f>
      </c>
      <c r="CG2" s="8">
        <f>IF((0=1),SUMIFS('Daily evaluations'!$C$2:$C$2,'Daily evaluations'!$B$2:$B$2,"=d20270121"),"")</f>
      </c>
      <c r="CH2" s="8">
        <f>IF((0=1),SUMIFS('Daily evaluations'!$C$2:$C$2,'Daily evaluations'!$B$2:$B$2,"=d20270122"),"")</f>
      </c>
      <c r="CI2" s="8">
        <f>IF((0=1),SUMIFS('Daily evaluations'!$C$2:$C$2,'Daily evaluations'!$B$2:$B$2,"=d20270125"),"")</f>
      </c>
      <c r="CJ2" s="8">
        <f>IF((0=1),SUMIFS('Daily evaluations'!$C$2:$C$2,'Daily evaluations'!$B$2:$B$2,"=d20270126"),"")</f>
      </c>
      <c r="CK2" s="8">
        <f>IF((0=1),SUMIFS('Daily evaluations'!$C$2:$C$2,'Daily evaluations'!$B$2:$B$2,"=d20270127"),"")</f>
      </c>
      <c r="CL2" s="8">
        <f>IF((0=1),SUMIFS('Daily evaluations'!$C$2:$C$2,'Daily evaluations'!$B$2:$B$2,"=d20270128"),"")</f>
      </c>
      <c r="CM2" s="8">
        <f>IF((0=1),SUMIFS('Daily evaluations'!$C$2:$C$2,'Daily evaluations'!$B$2:$B$2,"=d20270129"),"")</f>
      </c>
      <c r="CN2" s="8">
        <f>IF((0=1),SUMIFS('Daily evaluations'!$C$2:$C$2,'Daily evaluations'!$B$2:$B$2,"=d20270201"),"")</f>
      </c>
      <c r="CO2" s="8">
        <f>IF((0=1),SUMIFS('Daily evaluations'!$C$2:$C$2,'Daily evaluations'!$B$2:$B$2,"=d20270202"),"")</f>
      </c>
      <c r="CP2" s="8">
        <f>IF((0=1),SUMIFS('Daily evaluations'!$C$2:$C$2,'Daily evaluations'!$B$2:$B$2,"=d20270203"),"")</f>
      </c>
      <c r="CQ2" s="8">
        <f>IF((0=1),SUMIFS('Daily evaluations'!$C$2:$C$2,'Daily evaluations'!$B$2:$B$2,"=d20270204"),"")</f>
      </c>
      <c r="CR2" s="8">
        <f>IF((0=1),SUMIFS('Daily evaluations'!$C$2:$C$2,'Daily evaluations'!$B$2:$B$2,"=d20270205"),"")</f>
      </c>
      <c r="CS2" s="8">
        <f>IF((0=1),SUMIFS('Daily evaluations'!$C$2:$C$2,'Daily evaluations'!$B$2:$B$2,"=d20270208"),"")</f>
      </c>
      <c r="CT2" s="8">
        <f>IF((0=1),SUMIFS('Daily evaluations'!$C$2:$C$2,'Daily evaluations'!$B$2:$B$2,"=d20270209"),"")</f>
      </c>
      <c r="CU2" s="8">
        <f>IF((0=1),SUMIFS('Daily evaluations'!$C$2:$C$2,'Daily evaluations'!$B$2:$B$2,"=d20270210"),"")</f>
      </c>
      <c r="CV2" s="8">
        <f>IF((0=1),SUMIFS('Daily evaluations'!$C$2:$C$2,'Daily evaluations'!$B$2:$B$2,"=d20270211"),"")</f>
      </c>
      <c r="CW2" s="8">
        <f>IF((0=1),SUMIFS('Daily evaluations'!$C$2:$C$2,'Daily evaluations'!$B$2:$B$2,"=d20270212"),"")</f>
      </c>
    </row>
    <row r="3">
      <c r="A3" s="0" t="inlineStr">
        <is>
          <t xml:space="preserve">Net of costs, bps</t>
        </is>
      </c>
      <c r="B3" s="8">
        <f>IF((1=1),(SUMIFS('Daily evaluations'!$D$2:$D$2,'Daily evaluations'!$B$2:$B$2,"=d20260922")-'Assumptions (edit)'!B2),"")</f>
        <v>-16.285</v>
      </c>
      <c r="C3" s="8">
        <f>IF((0=1),(SUMIFS('Daily evaluations'!$D$2:$D$2,'Daily evaluations'!$B$2:$B$2,"=d20260923")-'Assumptions (edit)'!B2),"")</f>
      </c>
      <c r="D3" s="8">
        <f>IF((0=1),(SUMIFS('Daily evaluations'!$D$2:$D$2,'Daily evaluations'!$B$2:$B$2,"=d20260924")-'Assumptions (edit)'!B2),"")</f>
      </c>
      <c r="E3" s="8">
        <f>IF((0=1),(SUMIFS('Daily evaluations'!$D$2:$D$2,'Daily evaluations'!$B$2:$B$2,"=d20260925")-'Assumptions (edit)'!B2),"")</f>
      </c>
      <c r="F3" s="8">
        <f>IF((0=1),(SUMIFS('Daily evaluations'!$D$2:$D$2,'Daily evaluations'!$B$2:$B$2,"=d20260928")-'Assumptions (edit)'!B2),"")</f>
      </c>
      <c r="G3" s="8">
        <f>IF((0=1),(SUMIFS('Daily evaluations'!$D$2:$D$2,'Daily evaluations'!$B$2:$B$2,"=d20260929")-'Assumptions (edit)'!B2),"")</f>
      </c>
      <c r="H3" s="8">
        <f>IF((0=1),(SUMIFS('Daily evaluations'!$D$2:$D$2,'Daily evaluations'!$B$2:$B$2,"=d20260930")-'Assumptions (edit)'!B2),"")</f>
      </c>
      <c r="I3" s="8">
        <f>IF((0=1),(SUMIFS('Daily evaluations'!$D$2:$D$2,'Daily evaluations'!$B$2:$B$2,"=d20261001")-'Assumptions (edit)'!B2),"")</f>
      </c>
      <c r="J3" s="8">
        <f>IF((0=1),(SUMIFS('Daily evaluations'!$D$2:$D$2,'Daily evaluations'!$B$2:$B$2,"=d20261002")-'Assumptions (edit)'!B2),"")</f>
      </c>
      <c r="K3" s="8">
        <f>IF((0=1),(SUMIFS('Daily evaluations'!$D$2:$D$2,'Daily evaluations'!$B$2:$B$2,"=d20261005")-'Assumptions (edit)'!B2),"")</f>
      </c>
      <c r="L3" s="8">
        <f>IF((0=1),(SUMIFS('Daily evaluations'!$D$2:$D$2,'Daily evaluations'!$B$2:$B$2,"=d20261006")-'Assumptions (edit)'!B2),"")</f>
      </c>
      <c r="M3" s="8">
        <f>IF((0=1),(SUMIFS('Daily evaluations'!$D$2:$D$2,'Daily evaluations'!$B$2:$B$2,"=d20261007")-'Assumptions (edit)'!B2),"")</f>
      </c>
      <c r="N3" s="8">
        <f>IF((0=1),(SUMIFS('Daily evaluations'!$D$2:$D$2,'Daily evaluations'!$B$2:$B$2,"=d20261008")-'Assumptions (edit)'!B2),"")</f>
      </c>
      <c r="O3" s="8">
        <f>IF((0=1),(SUMIFS('Daily evaluations'!$D$2:$D$2,'Daily evaluations'!$B$2:$B$2,"=d20261009")-'Assumptions (edit)'!B2),"")</f>
      </c>
      <c r="P3" s="8">
        <f>IF((0=1),(SUMIFS('Daily evaluations'!$D$2:$D$2,'Daily evaluations'!$B$2:$B$2,"=d20261012")-'Assumptions (edit)'!B2),"")</f>
      </c>
      <c r="Q3" s="8">
        <f>IF((0=1),(SUMIFS('Daily evaluations'!$D$2:$D$2,'Daily evaluations'!$B$2:$B$2,"=d20261013")-'Assumptions (edit)'!B2),"")</f>
      </c>
      <c r="R3" s="8">
        <f>IF((0=1),(SUMIFS('Daily evaluations'!$D$2:$D$2,'Daily evaluations'!$B$2:$B$2,"=d20261014")-'Assumptions (edit)'!B2),"")</f>
      </c>
      <c r="S3" s="8">
        <f>IF((0=1),(SUMIFS('Daily evaluations'!$D$2:$D$2,'Daily evaluations'!$B$2:$B$2,"=d20261015")-'Assumptions (edit)'!B2),"")</f>
      </c>
      <c r="T3" s="8">
        <f>IF((0=1),(SUMIFS('Daily evaluations'!$D$2:$D$2,'Daily evaluations'!$B$2:$B$2,"=d20261016")-'Assumptions (edit)'!B2),"")</f>
      </c>
      <c r="U3" s="8">
        <f>IF((0=1),(SUMIFS('Daily evaluations'!$D$2:$D$2,'Daily evaluations'!$B$2:$B$2,"=d20261019")-'Assumptions (edit)'!B2),"")</f>
      </c>
      <c r="V3" s="8">
        <f>IF((0=1),(SUMIFS('Daily evaluations'!$D$2:$D$2,'Daily evaluations'!$B$2:$B$2,"=d20261020")-'Assumptions (edit)'!B2),"")</f>
      </c>
      <c r="W3" s="8">
        <f>IF((0=1),(SUMIFS('Daily evaluations'!$D$2:$D$2,'Daily evaluations'!$B$2:$B$2,"=d20261021")-'Assumptions (edit)'!B2),"")</f>
      </c>
      <c r="X3" s="8">
        <f>IF((0=1),(SUMIFS('Daily evaluations'!$D$2:$D$2,'Daily evaluations'!$B$2:$B$2,"=d20261022")-'Assumptions (edit)'!B2),"")</f>
      </c>
      <c r="Y3" s="8">
        <f>IF((0=1),(SUMIFS('Daily evaluations'!$D$2:$D$2,'Daily evaluations'!$B$2:$B$2,"=d20261023")-'Assumptions (edit)'!B2),"")</f>
      </c>
      <c r="Z3" s="8">
        <f>IF((0=1),(SUMIFS('Daily evaluations'!$D$2:$D$2,'Daily evaluations'!$B$2:$B$2,"=d20261026")-'Assumptions (edit)'!B2),"")</f>
      </c>
      <c r="AA3" s="8">
        <f>IF((0=1),(SUMIFS('Daily evaluations'!$D$2:$D$2,'Daily evaluations'!$B$2:$B$2,"=d20261027")-'Assumptions (edit)'!B2),"")</f>
      </c>
      <c r="AB3" s="8">
        <f>IF((0=1),(SUMIFS('Daily evaluations'!$D$2:$D$2,'Daily evaluations'!$B$2:$B$2,"=d20261028")-'Assumptions (edit)'!B2),"")</f>
      </c>
      <c r="AC3" s="8">
        <f>IF((0=1),(SUMIFS('Daily evaluations'!$D$2:$D$2,'Daily evaluations'!$B$2:$B$2,"=d20261029")-'Assumptions (edit)'!B2),"")</f>
      </c>
      <c r="AD3" s="8">
        <f>IF((0=1),(SUMIFS('Daily evaluations'!$D$2:$D$2,'Daily evaluations'!$B$2:$B$2,"=d20261030")-'Assumptions (edit)'!B2),"")</f>
      </c>
      <c r="AE3" s="8">
        <f>IF((0=1),(SUMIFS('Daily evaluations'!$D$2:$D$2,'Daily evaluations'!$B$2:$B$2,"=d20261102")-'Assumptions (edit)'!B2),"")</f>
      </c>
      <c r="AF3" s="8">
        <f>IF((0=1),(SUMIFS('Daily evaluations'!$D$2:$D$2,'Daily evaluations'!$B$2:$B$2,"=d20261103")-'Assumptions (edit)'!B2),"")</f>
      </c>
      <c r="AG3" s="8">
        <f>IF((0=1),(SUMIFS('Daily evaluations'!$D$2:$D$2,'Daily evaluations'!$B$2:$B$2,"=d20261104")-'Assumptions (edit)'!B2),"")</f>
      </c>
      <c r="AH3" s="8">
        <f>IF((0=1),(SUMIFS('Daily evaluations'!$D$2:$D$2,'Daily evaluations'!$B$2:$B$2,"=d20261105")-'Assumptions (edit)'!B2),"")</f>
      </c>
      <c r="AI3" s="8">
        <f>IF((0=1),(SUMIFS('Daily evaluations'!$D$2:$D$2,'Daily evaluations'!$B$2:$B$2,"=d20261106")-'Assumptions (edit)'!B2),"")</f>
      </c>
      <c r="AJ3" s="8">
        <f>IF((0=1),(SUMIFS('Daily evaluations'!$D$2:$D$2,'Daily evaluations'!$B$2:$B$2,"=d20261109")-'Assumptions (edit)'!B2),"")</f>
      </c>
      <c r="AK3" s="8">
        <f>IF((0=1),(SUMIFS('Daily evaluations'!$D$2:$D$2,'Daily evaluations'!$B$2:$B$2,"=d20261110")-'Assumptions (edit)'!B2),"")</f>
      </c>
      <c r="AL3" s="8">
        <f>IF((0=1),(SUMIFS('Daily evaluations'!$D$2:$D$2,'Daily evaluations'!$B$2:$B$2,"=d20261111")-'Assumptions (edit)'!B2),"")</f>
      </c>
      <c r="AM3" s="8">
        <f>IF((0=1),(SUMIFS('Daily evaluations'!$D$2:$D$2,'Daily evaluations'!$B$2:$B$2,"=d20261112")-'Assumptions (edit)'!B2),"")</f>
      </c>
      <c r="AN3" s="8">
        <f>IF((0=1),(SUMIFS('Daily evaluations'!$D$2:$D$2,'Daily evaluations'!$B$2:$B$2,"=d20261113")-'Assumptions (edit)'!B2),"")</f>
      </c>
      <c r="AO3" s="8">
        <f>IF((0=1),(SUMIFS('Daily evaluations'!$D$2:$D$2,'Daily evaluations'!$B$2:$B$2,"=d20261116")-'Assumptions (edit)'!B2),"")</f>
      </c>
      <c r="AP3" s="8">
        <f>IF((0=1),(SUMIFS('Daily evaluations'!$D$2:$D$2,'Daily evaluations'!$B$2:$B$2,"=d20261117")-'Assumptions (edit)'!B2),"")</f>
      </c>
      <c r="AQ3" s="8">
        <f>IF((0=1),(SUMIFS('Daily evaluations'!$D$2:$D$2,'Daily evaluations'!$B$2:$B$2,"=d20261118")-'Assumptions (edit)'!B2),"")</f>
      </c>
      <c r="AR3" s="8">
        <f>IF((0=1),(SUMIFS('Daily evaluations'!$D$2:$D$2,'Daily evaluations'!$B$2:$B$2,"=d20261119")-'Assumptions (edit)'!B2),"")</f>
      </c>
      <c r="AS3" s="8">
        <f>IF((0=1),(SUMIFS('Daily evaluations'!$D$2:$D$2,'Daily evaluations'!$B$2:$B$2,"=d20261120")-'Assumptions (edit)'!B2),"")</f>
      </c>
      <c r="AT3" s="8">
        <f>IF((0=1),(SUMIFS('Daily evaluations'!$D$2:$D$2,'Daily evaluations'!$B$2:$B$2,"=d20261123")-'Assumptions (edit)'!B2),"")</f>
      </c>
      <c r="AU3" s="8">
        <f>IF((0=1),(SUMIFS('Daily evaluations'!$D$2:$D$2,'Daily evaluations'!$B$2:$B$2,"=d20261124")-'Assumptions (edit)'!B2),"")</f>
      </c>
      <c r="AV3" s="8">
        <f>IF((0=1),(SUMIFS('Daily evaluations'!$D$2:$D$2,'Daily evaluations'!$B$2:$B$2,"=d20261125")-'Assumptions (edit)'!B2),"")</f>
      </c>
      <c r="AW3" s="8">
        <f>IF((0=1),(SUMIFS('Daily evaluations'!$D$2:$D$2,'Daily evaluations'!$B$2:$B$2,"=d20261127")-'Assumptions (edit)'!B2),"")</f>
      </c>
      <c r="AX3" s="8">
        <f>IF((0=1),(SUMIFS('Daily evaluations'!$D$2:$D$2,'Daily evaluations'!$B$2:$B$2,"=d20261130")-'Assumptions (edit)'!B2),"")</f>
      </c>
      <c r="AY3" s="8">
        <f>IF((0=1),(SUMIFS('Daily evaluations'!$D$2:$D$2,'Daily evaluations'!$B$2:$B$2,"=d20261201")-'Assumptions (edit)'!B2),"")</f>
      </c>
      <c r="AZ3" s="8">
        <f>IF((0=1),(SUMIFS('Daily evaluations'!$D$2:$D$2,'Daily evaluations'!$B$2:$B$2,"=d20261202")-'Assumptions (edit)'!B2),"")</f>
      </c>
      <c r="BA3" s="8">
        <f>IF((0=1),(SUMIFS('Daily evaluations'!$D$2:$D$2,'Daily evaluations'!$B$2:$B$2,"=d20261203")-'Assumptions (edit)'!B2),"")</f>
      </c>
      <c r="BB3" s="8">
        <f>IF((0=1),(SUMIFS('Daily evaluations'!$D$2:$D$2,'Daily evaluations'!$B$2:$B$2,"=d20261204")-'Assumptions (edit)'!B2),"")</f>
      </c>
      <c r="BC3" s="8">
        <f>IF((0=1),(SUMIFS('Daily evaluations'!$D$2:$D$2,'Daily evaluations'!$B$2:$B$2,"=d20261207")-'Assumptions (edit)'!B2),"")</f>
      </c>
      <c r="BD3" s="8">
        <f>IF((0=1),(SUMIFS('Daily evaluations'!$D$2:$D$2,'Daily evaluations'!$B$2:$B$2,"=d20261208")-'Assumptions (edit)'!B2),"")</f>
      </c>
      <c r="BE3" s="8">
        <f>IF((0=1),(SUMIFS('Daily evaluations'!$D$2:$D$2,'Daily evaluations'!$B$2:$B$2,"=d20261209")-'Assumptions (edit)'!B2),"")</f>
      </c>
      <c r="BF3" s="8">
        <f>IF((0=1),(SUMIFS('Daily evaluations'!$D$2:$D$2,'Daily evaluations'!$B$2:$B$2,"=d20261210")-'Assumptions (edit)'!B2),"")</f>
      </c>
      <c r="BG3" s="8">
        <f>IF((0=1),(SUMIFS('Daily evaluations'!$D$2:$D$2,'Daily evaluations'!$B$2:$B$2,"=d20261211")-'Assumptions (edit)'!B2),"")</f>
      </c>
      <c r="BH3" s="8">
        <f>IF((0=1),(SUMIFS('Daily evaluations'!$D$2:$D$2,'Daily evaluations'!$B$2:$B$2,"=d20261214")-'Assumptions (edit)'!B2),"")</f>
      </c>
      <c r="BI3" s="8">
        <f>IF((0=1),(SUMIFS('Daily evaluations'!$D$2:$D$2,'Daily evaluations'!$B$2:$B$2,"=d20261215")-'Assumptions (edit)'!B2),"")</f>
      </c>
      <c r="BJ3" s="8">
        <f>IF((0=1),(SUMIFS('Daily evaluations'!$D$2:$D$2,'Daily evaluations'!$B$2:$B$2,"=d20261216")-'Assumptions (edit)'!B2),"")</f>
      </c>
      <c r="BK3" s="8">
        <f>IF((0=1),(SUMIFS('Daily evaluations'!$D$2:$D$2,'Daily evaluations'!$B$2:$B$2,"=d20261217")-'Assumptions (edit)'!B2),"")</f>
      </c>
      <c r="BL3" s="8">
        <f>IF((0=1),(SUMIFS('Daily evaluations'!$D$2:$D$2,'Daily evaluations'!$B$2:$B$2,"=d20261218")-'Assumptions (edit)'!B2),"")</f>
      </c>
      <c r="BM3" s="8">
        <f>IF((0=1),(SUMIFS('Daily evaluations'!$D$2:$D$2,'Daily evaluations'!$B$2:$B$2,"=d20261221")-'Assumptions (edit)'!B2),"")</f>
      </c>
      <c r="BN3" s="8">
        <f>IF((0=1),(SUMIFS('Daily evaluations'!$D$2:$D$2,'Daily evaluations'!$B$2:$B$2,"=d20261222")-'Assumptions (edit)'!B2),"")</f>
      </c>
      <c r="BO3" s="8">
        <f>IF((0=1),(SUMIFS('Daily evaluations'!$D$2:$D$2,'Daily evaluations'!$B$2:$B$2,"=d20261223")-'Assumptions (edit)'!B2),"")</f>
      </c>
      <c r="BP3" s="8">
        <f>IF((0=1),(SUMIFS('Daily evaluations'!$D$2:$D$2,'Daily evaluations'!$B$2:$B$2,"=d20261224")-'Assumptions (edit)'!B2),"")</f>
      </c>
      <c r="BQ3" s="8">
        <f>IF((0=1),(SUMIFS('Daily evaluations'!$D$2:$D$2,'Daily evaluations'!$B$2:$B$2,"=d20261228")-'Assumptions (edit)'!B2),"")</f>
      </c>
      <c r="BR3" s="8">
        <f>IF((0=1),(SUMIFS('Daily evaluations'!$D$2:$D$2,'Daily evaluations'!$B$2:$B$2,"=d20261229")-'Assumptions (edit)'!B2),"")</f>
      </c>
      <c r="BS3" s="8">
        <f>IF((0=1),(SUMIFS('Daily evaluations'!$D$2:$D$2,'Daily evaluations'!$B$2:$B$2,"=d20261230")-'Assumptions (edit)'!B2),"")</f>
      </c>
      <c r="BT3" s="8">
        <f>IF((0=1),(SUMIFS('Daily evaluations'!$D$2:$D$2,'Daily evaluations'!$B$2:$B$2,"=d20261231")-'Assumptions (edit)'!B2),"")</f>
      </c>
      <c r="BU3" s="8">
        <f>IF((0=1),(SUMIFS('Daily evaluations'!$D$2:$D$2,'Daily evaluations'!$B$2:$B$2,"=d20270104")-'Assumptions (edit)'!B2),"")</f>
      </c>
      <c r="BV3" s="8">
        <f>IF((0=1),(SUMIFS('Daily evaluations'!$D$2:$D$2,'Daily evaluations'!$B$2:$B$2,"=d20270105")-'Assumptions (edit)'!B2),"")</f>
      </c>
      <c r="BW3" s="8">
        <f>IF((0=1),(SUMIFS('Daily evaluations'!$D$2:$D$2,'Daily evaluations'!$B$2:$B$2,"=d20270106")-'Assumptions (edit)'!B2),"")</f>
      </c>
      <c r="BX3" s="8">
        <f>IF((0=1),(SUMIFS('Daily evaluations'!$D$2:$D$2,'Daily evaluations'!$B$2:$B$2,"=d20270107")-'Assumptions (edit)'!B2),"")</f>
      </c>
      <c r="BY3" s="8">
        <f>IF((0=1),(SUMIFS('Daily evaluations'!$D$2:$D$2,'Daily evaluations'!$B$2:$B$2,"=d20270108")-'Assumptions (edit)'!B2),"")</f>
      </c>
      <c r="BZ3" s="8">
        <f>IF((0=1),(SUMIFS('Daily evaluations'!$D$2:$D$2,'Daily evaluations'!$B$2:$B$2,"=d20270111")-'Assumptions (edit)'!B2),"")</f>
      </c>
      <c r="CA3" s="8">
        <f>IF((0=1),(SUMIFS('Daily evaluations'!$D$2:$D$2,'Daily evaluations'!$B$2:$B$2,"=d20270112")-'Assumptions (edit)'!B2),"")</f>
      </c>
      <c r="CB3" s="8">
        <f>IF((0=1),(SUMIFS('Daily evaluations'!$D$2:$D$2,'Daily evaluations'!$B$2:$B$2,"=d20270113")-'Assumptions (edit)'!B2),"")</f>
      </c>
      <c r="CC3" s="8">
        <f>IF((0=1),(SUMIFS('Daily evaluations'!$D$2:$D$2,'Daily evaluations'!$B$2:$B$2,"=d20270114")-'Assumptions (edit)'!B2),"")</f>
      </c>
      <c r="CD3" s="8">
        <f>IF((0=1),(SUMIFS('Daily evaluations'!$D$2:$D$2,'Daily evaluations'!$B$2:$B$2,"=d20270115")-'Assumptions (edit)'!B2),"")</f>
      </c>
      <c r="CE3" s="8">
        <f>IF((0=1),(SUMIFS('Daily evaluations'!$D$2:$D$2,'Daily evaluations'!$B$2:$B$2,"=d20270119")-'Assumptions (edit)'!B2),"")</f>
      </c>
      <c r="CF3" s="8">
        <f>IF((0=1),(SUMIFS('Daily evaluations'!$D$2:$D$2,'Daily evaluations'!$B$2:$B$2,"=d20270120")-'Assumptions (edit)'!B2),"")</f>
      </c>
      <c r="CG3" s="8">
        <f>IF((0=1),(SUMIFS('Daily evaluations'!$D$2:$D$2,'Daily evaluations'!$B$2:$B$2,"=d20270121")-'Assumptions (edit)'!B2),"")</f>
      </c>
      <c r="CH3" s="8">
        <f>IF((0=1),(SUMIFS('Daily evaluations'!$D$2:$D$2,'Daily evaluations'!$B$2:$B$2,"=d20270122")-'Assumptions (edit)'!B2),"")</f>
      </c>
      <c r="CI3" s="8">
        <f>IF((0=1),(SUMIFS('Daily evaluations'!$D$2:$D$2,'Daily evaluations'!$B$2:$B$2,"=d20270125")-'Assumptions (edit)'!B2),"")</f>
      </c>
      <c r="CJ3" s="8">
        <f>IF((0=1),(SUMIFS('Daily evaluations'!$D$2:$D$2,'Daily evaluations'!$B$2:$B$2,"=d20270126")-'Assumptions (edit)'!B2),"")</f>
      </c>
      <c r="CK3" s="8">
        <f>IF((0=1),(SUMIFS('Daily evaluations'!$D$2:$D$2,'Daily evaluations'!$B$2:$B$2,"=d20270127")-'Assumptions (edit)'!B2),"")</f>
      </c>
      <c r="CL3" s="8">
        <f>IF((0=1),(SUMIFS('Daily evaluations'!$D$2:$D$2,'Daily evaluations'!$B$2:$B$2,"=d20270128")-'Assumptions (edit)'!B2),"")</f>
      </c>
      <c r="CM3" s="8">
        <f>IF((0=1),(SUMIFS('Daily evaluations'!$D$2:$D$2,'Daily evaluations'!$B$2:$B$2,"=d20270129")-'Assumptions (edit)'!B2),"")</f>
      </c>
      <c r="CN3" s="8">
        <f>IF((0=1),(SUMIFS('Daily evaluations'!$D$2:$D$2,'Daily evaluations'!$B$2:$B$2,"=d20270201")-'Assumptions (edit)'!B2),"")</f>
      </c>
      <c r="CO3" s="8">
        <f>IF((0=1),(SUMIFS('Daily evaluations'!$D$2:$D$2,'Daily evaluations'!$B$2:$B$2,"=d20270202")-'Assumptions (edit)'!B2),"")</f>
      </c>
      <c r="CP3" s="8">
        <f>IF((0=1),(SUMIFS('Daily evaluations'!$D$2:$D$2,'Daily evaluations'!$B$2:$B$2,"=d20270203")-'Assumptions (edit)'!B2),"")</f>
      </c>
      <c r="CQ3" s="8">
        <f>IF((0=1),(SUMIFS('Daily evaluations'!$D$2:$D$2,'Daily evaluations'!$B$2:$B$2,"=d20270204")-'Assumptions (edit)'!B2),"")</f>
      </c>
      <c r="CR3" s="8">
        <f>IF((0=1),(SUMIFS('Daily evaluations'!$D$2:$D$2,'Daily evaluations'!$B$2:$B$2,"=d20270205")-'Assumptions (edit)'!B2),"")</f>
      </c>
      <c r="CS3" s="8">
        <f>IF((0=1),(SUMIFS('Daily evaluations'!$D$2:$D$2,'Daily evaluations'!$B$2:$B$2,"=d20270208")-'Assumptions (edit)'!B2),"")</f>
      </c>
      <c r="CT3" s="8">
        <f>IF((0=1),(SUMIFS('Daily evaluations'!$D$2:$D$2,'Daily evaluations'!$B$2:$B$2,"=d20270209")-'Assumptions (edit)'!B2),"")</f>
      </c>
      <c r="CU3" s="8">
        <f>IF((0=1),(SUMIFS('Daily evaluations'!$D$2:$D$2,'Daily evaluations'!$B$2:$B$2,"=d20270210")-'Assumptions (edit)'!B2),"")</f>
      </c>
      <c r="CV3" s="8">
        <f>IF((0=1),(SUMIFS('Daily evaluations'!$D$2:$D$2,'Daily evaluations'!$B$2:$B$2,"=d20270211")-'Assumptions (edit)'!B2),"")</f>
      </c>
      <c r="CW3" s="8">
        <f>IF((0=1),(SUMIFS('Daily evaluations'!$D$2:$D$2,'Daily evaluations'!$B$2:$B$2,"=d20270212")-'Assumptions (edit)'!B2),"")</f>
      </c>
    </row>
    <row r="4">
      <c r="A4" s="0" t="inlineStr">
        <is>
          <t xml:space="preserve">Random pods: average, bps</t>
        </is>
      </c>
      <c r="B4" s="8">
        <f>IF((1=1),SUMIFS('Null distribution by day'!$C$2:$C$2,'Null distribution by day'!$B$2:$B$2,"=d20260922"),"")</f>
        <v>0.827</v>
      </c>
      <c r="C4" s="8">
        <f>IF((0=1),SUMIFS('Null distribution by day'!$C$2:$C$2,'Null distribution by day'!$B$2:$B$2,"=d20260923"),"")</f>
      </c>
      <c r="D4" s="8">
        <f>IF((0=1),SUMIFS('Null distribution by day'!$C$2:$C$2,'Null distribution by day'!$B$2:$B$2,"=d20260924"),"")</f>
      </c>
      <c r="E4" s="8">
        <f>IF((0=1),SUMIFS('Null distribution by day'!$C$2:$C$2,'Null distribution by day'!$B$2:$B$2,"=d20260925"),"")</f>
      </c>
      <c r="F4" s="8">
        <f>IF((0=1),SUMIFS('Null distribution by day'!$C$2:$C$2,'Null distribution by day'!$B$2:$B$2,"=d20260928"),"")</f>
      </c>
      <c r="G4" s="8">
        <f>IF((0=1),SUMIFS('Null distribution by day'!$C$2:$C$2,'Null distribution by day'!$B$2:$B$2,"=d20260929"),"")</f>
      </c>
      <c r="H4" s="8">
        <f>IF((0=1),SUMIFS('Null distribution by day'!$C$2:$C$2,'Null distribution by day'!$B$2:$B$2,"=d20260930"),"")</f>
      </c>
      <c r="I4" s="8">
        <f>IF((0=1),SUMIFS('Null distribution by day'!$C$2:$C$2,'Null distribution by day'!$B$2:$B$2,"=d20261001"),"")</f>
      </c>
      <c r="J4" s="8">
        <f>IF((0=1),SUMIFS('Null distribution by day'!$C$2:$C$2,'Null distribution by day'!$B$2:$B$2,"=d20261002"),"")</f>
      </c>
      <c r="K4" s="8">
        <f>IF((0=1),SUMIFS('Null distribution by day'!$C$2:$C$2,'Null distribution by day'!$B$2:$B$2,"=d20261005"),"")</f>
      </c>
      <c r="L4" s="8">
        <f>IF((0=1),SUMIFS('Null distribution by day'!$C$2:$C$2,'Null distribution by day'!$B$2:$B$2,"=d20261006"),"")</f>
      </c>
      <c r="M4" s="8">
        <f>IF((0=1),SUMIFS('Null distribution by day'!$C$2:$C$2,'Null distribution by day'!$B$2:$B$2,"=d20261007"),"")</f>
      </c>
      <c r="N4" s="8">
        <f>IF((0=1),SUMIFS('Null distribution by day'!$C$2:$C$2,'Null distribution by day'!$B$2:$B$2,"=d20261008"),"")</f>
      </c>
      <c r="O4" s="8">
        <f>IF((0=1),SUMIFS('Null distribution by day'!$C$2:$C$2,'Null distribution by day'!$B$2:$B$2,"=d20261009"),"")</f>
      </c>
      <c r="P4" s="8">
        <f>IF((0=1),SUMIFS('Null distribution by day'!$C$2:$C$2,'Null distribution by day'!$B$2:$B$2,"=d20261012"),"")</f>
      </c>
      <c r="Q4" s="8">
        <f>IF((0=1),SUMIFS('Null distribution by day'!$C$2:$C$2,'Null distribution by day'!$B$2:$B$2,"=d20261013"),"")</f>
      </c>
      <c r="R4" s="8">
        <f>IF((0=1),SUMIFS('Null distribution by day'!$C$2:$C$2,'Null distribution by day'!$B$2:$B$2,"=d20261014"),"")</f>
      </c>
      <c r="S4" s="8">
        <f>IF((0=1),SUMIFS('Null distribution by day'!$C$2:$C$2,'Null distribution by day'!$B$2:$B$2,"=d20261015"),"")</f>
      </c>
      <c r="T4" s="8">
        <f>IF((0=1),SUMIFS('Null distribution by day'!$C$2:$C$2,'Null distribution by day'!$B$2:$B$2,"=d20261016"),"")</f>
      </c>
      <c r="U4" s="8">
        <f>IF((0=1),SUMIFS('Null distribution by day'!$C$2:$C$2,'Null distribution by day'!$B$2:$B$2,"=d20261019"),"")</f>
      </c>
      <c r="V4" s="8">
        <f>IF((0=1),SUMIFS('Null distribution by day'!$C$2:$C$2,'Null distribution by day'!$B$2:$B$2,"=d20261020"),"")</f>
      </c>
      <c r="W4" s="8">
        <f>IF((0=1),SUMIFS('Null distribution by day'!$C$2:$C$2,'Null distribution by day'!$B$2:$B$2,"=d20261021"),"")</f>
      </c>
      <c r="X4" s="8">
        <f>IF((0=1),SUMIFS('Null distribution by day'!$C$2:$C$2,'Null distribution by day'!$B$2:$B$2,"=d20261022"),"")</f>
      </c>
      <c r="Y4" s="8">
        <f>IF((0=1),SUMIFS('Null distribution by day'!$C$2:$C$2,'Null distribution by day'!$B$2:$B$2,"=d20261023"),"")</f>
      </c>
      <c r="Z4" s="8">
        <f>IF((0=1),SUMIFS('Null distribution by day'!$C$2:$C$2,'Null distribution by day'!$B$2:$B$2,"=d20261026"),"")</f>
      </c>
      <c r="AA4" s="8">
        <f>IF((0=1),SUMIFS('Null distribution by day'!$C$2:$C$2,'Null distribution by day'!$B$2:$B$2,"=d20261027"),"")</f>
      </c>
      <c r="AB4" s="8">
        <f>IF((0=1),SUMIFS('Null distribution by day'!$C$2:$C$2,'Null distribution by day'!$B$2:$B$2,"=d20261028"),"")</f>
      </c>
      <c r="AC4" s="8">
        <f>IF((0=1),SUMIFS('Null distribution by day'!$C$2:$C$2,'Null distribution by day'!$B$2:$B$2,"=d20261029"),"")</f>
      </c>
      <c r="AD4" s="8">
        <f>IF((0=1),SUMIFS('Null distribution by day'!$C$2:$C$2,'Null distribution by day'!$B$2:$B$2,"=d20261030"),"")</f>
      </c>
      <c r="AE4" s="8">
        <f>IF((0=1),SUMIFS('Null distribution by day'!$C$2:$C$2,'Null distribution by day'!$B$2:$B$2,"=d20261102"),"")</f>
      </c>
      <c r="AF4" s="8">
        <f>IF((0=1),SUMIFS('Null distribution by day'!$C$2:$C$2,'Null distribution by day'!$B$2:$B$2,"=d20261103"),"")</f>
      </c>
      <c r="AG4" s="8">
        <f>IF((0=1),SUMIFS('Null distribution by day'!$C$2:$C$2,'Null distribution by day'!$B$2:$B$2,"=d20261104"),"")</f>
      </c>
      <c r="AH4" s="8">
        <f>IF((0=1),SUMIFS('Null distribution by day'!$C$2:$C$2,'Null distribution by day'!$B$2:$B$2,"=d20261105"),"")</f>
      </c>
      <c r="AI4" s="8">
        <f>IF((0=1),SUMIFS('Null distribution by day'!$C$2:$C$2,'Null distribution by day'!$B$2:$B$2,"=d20261106"),"")</f>
      </c>
      <c r="AJ4" s="8">
        <f>IF((0=1),SUMIFS('Null distribution by day'!$C$2:$C$2,'Null distribution by day'!$B$2:$B$2,"=d20261109"),"")</f>
      </c>
      <c r="AK4" s="8">
        <f>IF((0=1),SUMIFS('Null distribution by day'!$C$2:$C$2,'Null distribution by day'!$B$2:$B$2,"=d20261110"),"")</f>
      </c>
      <c r="AL4" s="8">
        <f>IF((0=1),SUMIFS('Null distribution by day'!$C$2:$C$2,'Null distribution by day'!$B$2:$B$2,"=d20261111"),"")</f>
      </c>
      <c r="AM4" s="8">
        <f>IF((0=1),SUMIFS('Null distribution by day'!$C$2:$C$2,'Null distribution by day'!$B$2:$B$2,"=d20261112"),"")</f>
      </c>
      <c r="AN4" s="8">
        <f>IF((0=1),SUMIFS('Null distribution by day'!$C$2:$C$2,'Null distribution by day'!$B$2:$B$2,"=d20261113"),"")</f>
      </c>
      <c r="AO4" s="8">
        <f>IF((0=1),SUMIFS('Null distribution by day'!$C$2:$C$2,'Null distribution by day'!$B$2:$B$2,"=d20261116"),"")</f>
      </c>
      <c r="AP4" s="8">
        <f>IF((0=1),SUMIFS('Null distribution by day'!$C$2:$C$2,'Null distribution by day'!$B$2:$B$2,"=d20261117"),"")</f>
      </c>
      <c r="AQ4" s="8">
        <f>IF((0=1),SUMIFS('Null distribution by day'!$C$2:$C$2,'Null distribution by day'!$B$2:$B$2,"=d20261118"),"")</f>
      </c>
      <c r="AR4" s="8">
        <f>IF((0=1),SUMIFS('Null distribution by day'!$C$2:$C$2,'Null distribution by day'!$B$2:$B$2,"=d20261119"),"")</f>
      </c>
      <c r="AS4" s="8">
        <f>IF((0=1),SUMIFS('Null distribution by day'!$C$2:$C$2,'Null distribution by day'!$B$2:$B$2,"=d20261120"),"")</f>
      </c>
      <c r="AT4" s="8">
        <f>IF((0=1),SUMIFS('Null distribution by day'!$C$2:$C$2,'Null distribution by day'!$B$2:$B$2,"=d20261123"),"")</f>
      </c>
      <c r="AU4" s="8">
        <f>IF((0=1),SUMIFS('Null distribution by day'!$C$2:$C$2,'Null distribution by day'!$B$2:$B$2,"=d20261124"),"")</f>
      </c>
      <c r="AV4" s="8">
        <f>IF((0=1),SUMIFS('Null distribution by day'!$C$2:$C$2,'Null distribution by day'!$B$2:$B$2,"=d20261125"),"")</f>
      </c>
      <c r="AW4" s="8">
        <f>IF((0=1),SUMIFS('Null distribution by day'!$C$2:$C$2,'Null distribution by day'!$B$2:$B$2,"=d20261127"),"")</f>
      </c>
      <c r="AX4" s="8">
        <f>IF((0=1),SUMIFS('Null distribution by day'!$C$2:$C$2,'Null distribution by day'!$B$2:$B$2,"=d20261130"),"")</f>
      </c>
      <c r="AY4" s="8">
        <f>IF((0=1),SUMIFS('Null distribution by day'!$C$2:$C$2,'Null distribution by day'!$B$2:$B$2,"=d20261201"),"")</f>
      </c>
      <c r="AZ4" s="8">
        <f>IF((0=1),SUMIFS('Null distribution by day'!$C$2:$C$2,'Null distribution by day'!$B$2:$B$2,"=d20261202"),"")</f>
      </c>
      <c r="BA4" s="8">
        <f>IF((0=1),SUMIFS('Null distribution by day'!$C$2:$C$2,'Null distribution by day'!$B$2:$B$2,"=d20261203"),"")</f>
      </c>
      <c r="BB4" s="8">
        <f>IF((0=1),SUMIFS('Null distribution by day'!$C$2:$C$2,'Null distribution by day'!$B$2:$B$2,"=d20261204"),"")</f>
      </c>
      <c r="BC4" s="8">
        <f>IF((0=1),SUMIFS('Null distribution by day'!$C$2:$C$2,'Null distribution by day'!$B$2:$B$2,"=d20261207"),"")</f>
      </c>
      <c r="BD4" s="8">
        <f>IF((0=1),SUMIFS('Null distribution by day'!$C$2:$C$2,'Null distribution by day'!$B$2:$B$2,"=d20261208"),"")</f>
      </c>
      <c r="BE4" s="8">
        <f>IF((0=1),SUMIFS('Null distribution by day'!$C$2:$C$2,'Null distribution by day'!$B$2:$B$2,"=d20261209"),"")</f>
      </c>
      <c r="BF4" s="8">
        <f>IF((0=1),SUMIFS('Null distribution by day'!$C$2:$C$2,'Null distribution by day'!$B$2:$B$2,"=d20261210"),"")</f>
      </c>
      <c r="BG4" s="8">
        <f>IF((0=1),SUMIFS('Null distribution by day'!$C$2:$C$2,'Null distribution by day'!$B$2:$B$2,"=d20261211"),"")</f>
      </c>
      <c r="BH4" s="8">
        <f>IF((0=1),SUMIFS('Null distribution by day'!$C$2:$C$2,'Null distribution by day'!$B$2:$B$2,"=d20261214"),"")</f>
      </c>
      <c r="BI4" s="8">
        <f>IF((0=1),SUMIFS('Null distribution by day'!$C$2:$C$2,'Null distribution by day'!$B$2:$B$2,"=d20261215"),"")</f>
      </c>
      <c r="BJ4" s="8">
        <f>IF((0=1),SUMIFS('Null distribution by day'!$C$2:$C$2,'Null distribution by day'!$B$2:$B$2,"=d20261216"),"")</f>
      </c>
      <c r="BK4" s="8">
        <f>IF((0=1),SUMIFS('Null distribution by day'!$C$2:$C$2,'Null distribution by day'!$B$2:$B$2,"=d20261217"),"")</f>
      </c>
      <c r="BL4" s="8">
        <f>IF((0=1),SUMIFS('Null distribution by day'!$C$2:$C$2,'Null distribution by day'!$B$2:$B$2,"=d20261218"),"")</f>
      </c>
      <c r="BM4" s="8">
        <f>IF((0=1),SUMIFS('Null distribution by day'!$C$2:$C$2,'Null distribution by day'!$B$2:$B$2,"=d20261221"),"")</f>
      </c>
      <c r="BN4" s="8">
        <f>IF((0=1),SUMIFS('Null distribution by day'!$C$2:$C$2,'Null distribution by day'!$B$2:$B$2,"=d20261222"),"")</f>
      </c>
      <c r="BO4" s="8">
        <f>IF((0=1),SUMIFS('Null distribution by day'!$C$2:$C$2,'Null distribution by day'!$B$2:$B$2,"=d20261223"),"")</f>
      </c>
      <c r="BP4" s="8">
        <f>IF((0=1),SUMIFS('Null distribution by day'!$C$2:$C$2,'Null distribution by day'!$B$2:$B$2,"=d20261224"),"")</f>
      </c>
      <c r="BQ4" s="8">
        <f>IF((0=1),SUMIFS('Null distribution by day'!$C$2:$C$2,'Null distribution by day'!$B$2:$B$2,"=d20261228"),"")</f>
      </c>
      <c r="BR4" s="8">
        <f>IF((0=1),SUMIFS('Null distribution by day'!$C$2:$C$2,'Null distribution by day'!$B$2:$B$2,"=d20261229"),"")</f>
      </c>
      <c r="BS4" s="8">
        <f>IF((0=1),SUMIFS('Null distribution by day'!$C$2:$C$2,'Null distribution by day'!$B$2:$B$2,"=d20261230"),"")</f>
      </c>
      <c r="BT4" s="8">
        <f>IF((0=1),SUMIFS('Null distribution by day'!$C$2:$C$2,'Null distribution by day'!$B$2:$B$2,"=d20261231"),"")</f>
      </c>
      <c r="BU4" s="8">
        <f>IF((0=1),SUMIFS('Null distribution by day'!$C$2:$C$2,'Null distribution by day'!$B$2:$B$2,"=d20270104"),"")</f>
      </c>
      <c r="BV4" s="8">
        <f>IF((0=1),SUMIFS('Null distribution by day'!$C$2:$C$2,'Null distribution by day'!$B$2:$B$2,"=d20270105"),"")</f>
      </c>
      <c r="BW4" s="8">
        <f>IF((0=1),SUMIFS('Null distribution by day'!$C$2:$C$2,'Null distribution by day'!$B$2:$B$2,"=d20270106"),"")</f>
      </c>
      <c r="BX4" s="8">
        <f>IF((0=1),SUMIFS('Null distribution by day'!$C$2:$C$2,'Null distribution by day'!$B$2:$B$2,"=d20270107"),"")</f>
      </c>
      <c r="BY4" s="8">
        <f>IF((0=1),SUMIFS('Null distribution by day'!$C$2:$C$2,'Null distribution by day'!$B$2:$B$2,"=d20270108"),"")</f>
      </c>
      <c r="BZ4" s="8">
        <f>IF((0=1),SUMIFS('Null distribution by day'!$C$2:$C$2,'Null distribution by day'!$B$2:$B$2,"=d20270111"),"")</f>
      </c>
      <c r="CA4" s="8">
        <f>IF((0=1),SUMIFS('Null distribution by day'!$C$2:$C$2,'Null distribution by day'!$B$2:$B$2,"=d20270112"),"")</f>
      </c>
      <c r="CB4" s="8">
        <f>IF((0=1),SUMIFS('Null distribution by day'!$C$2:$C$2,'Null distribution by day'!$B$2:$B$2,"=d20270113"),"")</f>
      </c>
      <c r="CC4" s="8">
        <f>IF((0=1),SUMIFS('Null distribution by day'!$C$2:$C$2,'Null distribution by day'!$B$2:$B$2,"=d20270114"),"")</f>
      </c>
      <c r="CD4" s="8">
        <f>IF((0=1),SUMIFS('Null distribution by day'!$C$2:$C$2,'Null distribution by day'!$B$2:$B$2,"=d20270115"),"")</f>
      </c>
      <c r="CE4" s="8">
        <f>IF((0=1),SUMIFS('Null distribution by day'!$C$2:$C$2,'Null distribution by day'!$B$2:$B$2,"=d20270119"),"")</f>
      </c>
      <c r="CF4" s="8">
        <f>IF((0=1),SUMIFS('Null distribution by day'!$C$2:$C$2,'Null distribution by day'!$B$2:$B$2,"=d20270120"),"")</f>
      </c>
      <c r="CG4" s="8">
        <f>IF((0=1),SUMIFS('Null distribution by day'!$C$2:$C$2,'Null distribution by day'!$B$2:$B$2,"=d20270121"),"")</f>
      </c>
      <c r="CH4" s="8">
        <f>IF((0=1),SUMIFS('Null distribution by day'!$C$2:$C$2,'Null distribution by day'!$B$2:$B$2,"=d20270122"),"")</f>
      </c>
      <c r="CI4" s="8">
        <f>IF((0=1),SUMIFS('Null distribution by day'!$C$2:$C$2,'Null distribution by day'!$B$2:$B$2,"=d20270125"),"")</f>
      </c>
      <c r="CJ4" s="8">
        <f>IF((0=1),SUMIFS('Null distribution by day'!$C$2:$C$2,'Null distribution by day'!$B$2:$B$2,"=d20270126"),"")</f>
      </c>
      <c r="CK4" s="8">
        <f>IF((0=1),SUMIFS('Null distribution by day'!$C$2:$C$2,'Null distribution by day'!$B$2:$B$2,"=d20270127"),"")</f>
      </c>
      <c r="CL4" s="8">
        <f>IF((0=1),SUMIFS('Null distribution by day'!$C$2:$C$2,'Null distribution by day'!$B$2:$B$2,"=d20270128"),"")</f>
      </c>
      <c r="CM4" s="8">
        <f>IF((0=1),SUMIFS('Null distribution by day'!$C$2:$C$2,'Null distribution by day'!$B$2:$B$2,"=d20270129"),"")</f>
      </c>
      <c r="CN4" s="8">
        <f>IF((0=1),SUMIFS('Null distribution by day'!$C$2:$C$2,'Null distribution by day'!$B$2:$B$2,"=d20270201"),"")</f>
      </c>
      <c r="CO4" s="8">
        <f>IF((0=1),SUMIFS('Null distribution by day'!$C$2:$C$2,'Null distribution by day'!$B$2:$B$2,"=d20270202"),"")</f>
      </c>
      <c r="CP4" s="8">
        <f>IF((0=1),SUMIFS('Null distribution by day'!$C$2:$C$2,'Null distribution by day'!$B$2:$B$2,"=d20270203"),"")</f>
      </c>
      <c r="CQ4" s="8">
        <f>IF((0=1),SUMIFS('Null distribution by day'!$C$2:$C$2,'Null distribution by day'!$B$2:$B$2,"=d20270204"),"")</f>
      </c>
      <c r="CR4" s="8">
        <f>IF((0=1),SUMIFS('Null distribution by day'!$C$2:$C$2,'Null distribution by day'!$B$2:$B$2,"=d20270205"),"")</f>
      </c>
      <c r="CS4" s="8">
        <f>IF((0=1),SUMIFS('Null distribution by day'!$C$2:$C$2,'Null distribution by day'!$B$2:$B$2,"=d20270208"),"")</f>
      </c>
      <c r="CT4" s="8">
        <f>IF((0=1),SUMIFS('Null distribution by day'!$C$2:$C$2,'Null distribution by day'!$B$2:$B$2,"=d20270209"),"")</f>
      </c>
      <c r="CU4" s="8">
        <f>IF((0=1),SUMIFS('Null distribution by day'!$C$2:$C$2,'Null distribution by day'!$B$2:$B$2,"=d20270210"),"")</f>
      </c>
      <c r="CV4" s="8">
        <f>IF((0=1),SUMIFS('Null distribution by day'!$C$2:$C$2,'Null distribution by day'!$B$2:$B$2,"=d20270211"),"")</f>
      </c>
      <c r="CW4" s="8">
        <f>IF((0=1),SUMIFS('Null distribution by day'!$C$2:$C$2,'Null distribution by day'!$B$2:$B$2,"=d20270212"),"")</f>
      </c>
    </row>
    <row r="5">
      <c r="A5" s="0" t="inlineStr">
        <is>
          <t xml:space="preserve">Random pods: best, bps</t>
        </is>
      </c>
      <c r="B5" s="8">
        <f>IF((1=1),SUMIFS('Null distribution by day'!$D$2:$D$2,'Null distribution by day'!$B$2:$B$2,"=d20260922"),"")</f>
        <v>13.888</v>
      </c>
      <c r="C5" s="8">
        <f>IF((0=1),SUMIFS('Null distribution by day'!$D$2:$D$2,'Null distribution by day'!$B$2:$B$2,"=d20260923"),"")</f>
      </c>
      <c r="D5" s="8">
        <f>IF((0=1),SUMIFS('Null distribution by day'!$D$2:$D$2,'Null distribution by day'!$B$2:$B$2,"=d20260924"),"")</f>
      </c>
      <c r="E5" s="8">
        <f>IF((0=1),SUMIFS('Null distribution by day'!$D$2:$D$2,'Null distribution by day'!$B$2:$B$2,"=d20260925"),"")</f>
      </c>
      <c r="F5" s="8">
        <f>IF((0=1),SUMIFS('Null distribution by day'!$D$2:$D$2,'Null distribution by day'!$B$2:$B$2,"=d20260928"),"")</f>
      </c>
      <c r="G5" s="8">
        <f>IF((0=1),SUMIFS('Null distribution by day'!$D$2:$D$2,'Null distribution by day'!$B$2:$B$2,"=d20260929"),"")</f>
      </c>
      <c r="H5" s="8">
        <f>IF((0=1),SUMIFS('Null distribution by day'!$D$2:$D$2,'Null distribution by day'!$B$2:$B$2,"=d20260930"),"")</f>
      </c>
      <c r="I5" s="8">
        <f>IF((0=1),SUMIFS('Null distribution by day'!$D$2:$D$2,'Null distribution by day'!$B$2:$B$2,"=d20261001"),"")</f>
      </c>
      <c r="J5" s="8">
        <f>IF((0=1),SUMIFS('Null distribution by day'!$D$2:$D$2,'Null distribution by day'!$B$2:$B$2,"=d20261002"),"")</f>
      </c>
      <c r="K5" s="8">
        <f>IF((0=1),SUMIFS('Null distribution by day'!$D$2:$D$2,'Null distribution by day'!$B$2:$B$2,"=d20261005"),"")</f>
      </c>
      <c r="L5" s="8">
        <f>IF((0=1),SUMIFS('Null distribution by day'!$D$2:$D$2,'Null distribution by day'!$B$2:$B$2,"=d20261006"),"")</f>
      </c>
      <c r="M5" s="8">
        <f>IF((0=1),SUMIFS('Null distribution by day'!$D$2:$D$2,'Null distribution by day'!$B$2:$B$2,"=d20261007"),"")</f>
      </c>
      <c r="N5" s="8">
        <f>IF((0=1),SUMIFS('Null distribution by day'!$D$2:$D$2,'Null distribution by day'!$B$2:$B$2,"=d20261008"),"")</f>
      </c>
      <c r="O5" s="8">
        <f>IF((0=1),SUMIFS('Null distribution by day'!$D$2:$D$2,'Null distribution by day'!$B$2:$B$2,"=d20261009"),"")</f>
      </c>
      <c r="P5" s="8">
        <f>IF((0=1),SUMIFS('Null distribution by day'!$D$2:$D$2,'Null distribution by day'!$B$2:$B$2,"=d20261012"),"")</f>
      </c>
      <c r="Q5" s="8">
        <f>IF((0=1),SUMIFS('Null distribution by day'!$D$2:$D$2,'Null distribution by day'!$B$2:$B$2,"=d20261013"),"")</f>
      </c>
      <c r="R5" s="8">
        <f>IF((0=1),SUMIFS('Null distribution by day'!$D$2:$D$2,'Null distribution by day'!$B$2:$B$2,"=d20261014"),"")</f>
      </c>
      <c r="S5" s="8">
        <f>IF((0=1),SUMIFS('Null distribution by day'!$D$2:$D$2,'Null distribution by day'!$B$2:$B$2,"=d20261015"),"")</f>
      </c>
      <c r="T5" s="8">
        <f>IF((0=1),SUMIFS('Null distribution by day'!$D$2:$D$2,'Null distribution by day'!$B$2:$B$2,"=d20261016"),"")</f>
      </c>
      <c r="U5" s="8">
        <f>IF((0=1),SUMIFS('Null distribution by day'!$D$2:$D$2,'Null distribution by day'!$B$2:$B$2,"=d20261019"),"")</f>
      </c>
      <c r="V5" s="8">
        <f>IF((0=1),SUMIFS('Null distribution by day'!$D$2:$D$2,'Null distribution by day'!$B$2:$B$2,"=d20261020"),"")</f>
      </c>
      <c r="W5" s="8">
        <f>IF((0=1),SUMIFS('Null distribution by day'!$D$2:$D$2,'Null distribution by day'!$B$2:$B$2,"=d20261021"),"")</f>
      </c>
      <c r="X5" s="8">
        <f>IF((0=1),SUMIFS('Null distribution by day'!$D$2:$D$2,'Null distribution by day'!$B$2:$B$2,"=d20261022"),"")</f>
      </c>
      <c r="Y5" s="8">
        <f>IF((0=1),SUMIFS('Null distribution by day'!$D$2:$D$2,'Null distribution by day'!$B$2:$B$2,"=d20261023"),"")</f>
      </c>
      <c r="Z5" s="8">
        <f>IF((0=1),SUMIFS('Null distribution by day'!$D$2:$D$2,'Null distribution by day'!$B$2:$B$2,"=d20261026"),"")</f>
      </c>
      <c r="AA5" s="8">
        <f>IF((0=1),SUMIFS('Null distribution by day'!$D$2:$D$2,'Null distribution by day'!$B$2:$B$2,"=d20261027"),"")</f>
      </c>
      <c r="AB5" s="8">
        <f>IF((0=1),SUMIFS('Null distribution by day'!$D$2:$D$2,'Null distribution by day'!$B$2:$B$2,"=d20261028"),"")</f>
      </c>
      <c r="AC5" s="8">
        <f>IF((0=1),SUMIFS('Null distribution by day'!$D$2:$D$2,'Null distribution by day'!$B$2:$B$2,"=d20261029"),"")</f>
      </c>
      <c r="AD5" s="8">
        <f>IF((0=1),SUMIFS('Null distribution by day'!$D$2:$D$2,'Null distribution by day'!$B$2:$B$2,"=d20261030"),"")</f>
      </c>
      <c r="AE5" s="8">
        <f>IF((0=1),SUMIFS('Null distribution by day'!$D$2:$D$2,'Null distribution by day'!$B$2:$B$2,"=d20261102"),"")</f>
      </c>
      <c r="AF5" s="8">
        <f>IF((0=1),SUMIFS('Null distribution by day'!$D$2:$D$2,'Null distribution by day'!$B$2:$B$2,"=d20261103"),"")</f>
      </c>
      <c r="AG5" s="8">
        <f>IF((0=1),SUMIFS('Null distribution by day'!$D$2:$D$2,'Null distribution by day'!$B$2:$B$2,"=d20261104"),"")</f>
      </c>
      <c r="AH5" s="8">
        <f>IF((0=1),SUMIFS('Null distribution by day'!$D$2:$D$2,'Null distribution by day'!$B$2:$B$2,"=d20261105"),"")</f>
      </c>
      <c r="AI5" s="8">
        <f>IF((0=1),SUMIFS('Null distribution by day'!$D$2:$D$2,'Null distribution by day'!$B$2:$B$2,"=d20261106"),"")</f>
      </c>
      <c r="AJ5" s="8">
        <f>IF((0=1),SUMIFS('Null distribution by day'!$D$2:$D$2,'Null distribution by day'!$B$2:$B$2,"=d20261109"),"")</f>
      </c>
      <c r="AK5" s="8">
        <f>IF((0=1),SUMIFS('Null distribution by day'!$D$2:$D$2,'Null distribution by day'!$B$2:$B$2,"=d20261110"),"")</f>
      </c>
      <c r="AL5" s="8">
        <f>IF((0=1),SUMIFS('Null distribution by day'!$D$2:$D$2,'Null distribution by day'!$B$2:$B$2,"=d20261111"),"")</f>
      </c>
      <c r="AM5" s="8">
        <f>IF((0=1),SUMIFS('Null distribution by day'!$D$2:$D$2,'Null distribution by day'!$B$2:$B$2,"=d20261112"),"")</f>
      </c>
      <c r="AN5" s="8">
        <f>IF((0=1),SUMIFS('Null distribution by day'!$D$2:$D$2,'Null distribution by day'!$B$2:$B$2,"=d20261113"),"")</f>
      </c>
      <c r="AO5" s="8">
        <f>IF((0=1),SUMIFS('Null distribution by day'!$D$2:$D$2,'Null distribution by day'!$B$2:$B$2,"=d20261116"),"")</f>
      </c>
      <c r="AP5" s="8">
        <f>IF((0=1),SUMIFS('Null distribution by day'!$D$2:$D$2,'Null distribution by day'!$B$2:$B$2,"=d20261117"),"")</f>
      </c>
      <c r="AQ5" s="8">
        <f>IF((0=1),SUMIFS('Null distribution by day'!$D$2:$D$2,'Null distribution by day'!$B$2:$B$2,"=d20261118"),"")</f>
      </c>
      <c r="AR5" s="8">
        <f>IF((0=1),SUMIFS('Null distribution by day'!$D$2:$D$2,'Null distribution by day'!$B$2:$B$2,"=d20261119"),"")</f>
      </c>
      <c r="AS5" s="8">
        <f>IF((0=1),SUMIFS('Null distribution by day'!$D$2:$D$2,'Null distribution by day'!$B$2:$B$2,"=d20261120"),"")</f>
      </c>
      <c r="AT5" s="8">
        <f>IF((0=1),SUMIFS('Null distribution by day'!$D$2:$D$2,'Null distribution by day'!$B$2:$B$2,"=d20261123"),"")</f>
      </c>
      <c r="AU5" s="8">
        <f>IF((0=1),SUMIFS('Null distribution by day'!$D$2:$D$2,'Null distribution by day'!$B$2:$B$2,"=d20261124"),"")</f>
      </c>
      <c r="AV5" s="8">
        <f>IF((0=1),SUMIFS('Null distribution by day'!$D$2:$D$2,'Null distribution by day'!$B$2:$B$2,"=d20261125"),"")</f>
      </c>
      <c r="AW5" s="8">
        <f>IF((0=1),SUMIFS('Null distribution by day'!$D$2:$D$2,'Null distribution by day'!$B$2:$B$2,"=d20261127"),"")</f>
      </c>
      <c r="AX5" s="8">
        <f>IF((0=1),SUMIFS('Null distribution by day'!$D$2:$D$2,'Null distribution by day'!$B$2:$B$2,"=d20261130"),"")</f>
      </c>
      <c r="AY5" s="8">
        <f>IF((0=1),SUMIFS('Null distribution by day'!$D$2:$D$2,'Null distribution by day'!$B$2:$B$2,"=d20261201"),"")</f>
      </c>
      <c r="AZ5" s="8">
        <f>IF((0=1),SUMIFS('Null distribution by day'!$D$2:$D$2,'Null distribution by day'!$B$2:$B$2,"=d20261202"),"")</f>
      </c>
      <c r="BA5" s="8">
        <f>IF((0=1),SUMIFS('Null distribution by day'!$D$2:$D$2,'Null distribution by day'!$B$2:$B$2,"=d20261203"),"")</f>
      </c>
      <c r="BB5" s="8">
        <f>IF((0=1),SUMIFS('Null distribution by day'!$D$2:$D$2,'Null distribution by day'!$B$2:$B$2,"=d20261204"),"")</f>
      </c>
      <c r="BC5" s="8">
        <f>IF((0=1),SUMIFS('Null distribution by day'!$D$2:$D$2,'Null distribution by day'!$B$2:$B$2,"=d20261207"),"")</f>
      </c>
      <c r="BD5" s="8">
        <f>IF((0=1),SUMIFS('Null distribution by day'!$D$2:$D$2,'Null distribution by day'!$B$2:$B$2,"=d20261208"),"")</f>
      </c>
      <c r="BE5" s="8">
        <f>IF((0=1),SUMIFS('Null distribution by day'!$D$2:$D$2,'Null distribution by day'!$B$2:$B$2,"=d20261209"),"")</f>
      </c>
      <c r="BF5" s="8">
        <f>IF((0=1),SUMIFS('Null distribution by day'!$D$2:$D$2,'Null distribution by day'!$B$2:$B$2,"=d20261210"),"")</f>
      </c>
      <c r="BG5" s="8">
        <f>IF((0=1),SUMIFS('Null distribution by day'!$D$2:$D$2,'Null distribution by day'!$B$2:$B$2,"=d20261211"),"")</f>
      </c>
      <c r="BH5" s="8">
        <f>IF((0=1),SUMIFS('Null distribution by day'!$D$2:$D$2,'Null distribution by day'!$B$2:$B$2,"=d20261214"),"")</f>
      </c>
      <c r="BI5" s="8">
        <f>IF((0=1),SUMIFS('Null distribution by day'!$D$2:$D$2,'Null distribution by day'!$B$2:$B$2,"=d20261215"),"")</f>
      </c>
      <c r="BJ5" s="8">
        <f>IF((0=1),SUMIFS('Null distribution by day'!$D$2:$D$2,'Null distribution by day'!$B$2:$B$2,"=d20261216"),"")</f>
      </c>
      <c r="BK5" s="8">
        <f>IF((0=1),SUMIFS('Null distribution by day'!$D$2:$D$2,'Null distribution by day'!$B$2:$B$2,"=d20261217"),"")</f>
      </c>
      <c r="BL5" s="8">
        <f>IF((0=1),SUMIFS('Null distribution by day'!$D$2:$D$2,'Null distribution by day'!$B$2:$B$2,"=d20261218"),"")</f>
      </c>
      <c r="BM5" s="8">
        <f>IF((0=1),SUMIFS('Null distribution by day'!$D$2:$D$2,'Null distribution by day'!$B$2:$B$2,"=d20261221"),"")</f>
      </c>
      <c r="BN5" s="8">
        <f>IF((0=1),SUMIFS('Null distribution by day'!$D$2:$D$2,'Null distribution by day'!$B$2:$B$2,"=d20261222"),"")</f>
      </c>
      <c r="BO5" s="8">
        <f>IF((0=1),SUMIFS('Null distribution by day'!$D$2:$D$2,'Null distribution by day'!$B$2:$B$2,"=d20261223"),"")</f>
      </c>
      <c r="BP5" s="8">
        <f>IF((0=1),SUMIFS('Null distribution by day'!$D$2:$D$2,'Null distribution by day'!$B$2:$B$2,"=d20261224"),"")</f>
      </c>
      <c r="BQ5" s="8">
        <f>IF((0=1),SUMIFS('Null distribution by day'!$D$2:$D$2,'Null distribution by day'!$B$2:$B$2,"=d20261228"),"")</f>
      </c>
      <c r="BR5" s="8">
        <f>IF((0=1),SUMIFS('Null distribution by day'!$D$2:$D$2,'Null distribution by day'!$B$2:$B$2,"=d20261229"),"")</f>
      </c>
      <c r="BS5" s="8">
        <f>IF((0=1),SUMIFS('Null distribution by day'!$D$2:$D$2,'Null distribution by day'!$B$2:$B$2,"=d20261230"),"")</f>
      </c>
      <c r="BT5" s="8">
        <f>IF((0=1),SUMIFS('Null distribution by day'!$D$2:$D$2,'Null distribution by day'!$B$2:$B$2,"=d20261231"),"")</f>
      </c>
      <c r="BU5" s="8">
        <f>IF((0=1),SUMIFS('Null distribution by day'!$D$2:$D$2,'Null distribution by day'!$B$2:$B$2,"=d20270104"),"")</f>
      </c>
      <c r="BV5" s="8">
        <f>IF((0=1),SUMIFS('Null distribution by day'!$D$2:$D$2,'Null distribution by day'!$B$2:$B$2,"=d20270105"),"")</f>
      </c>
      <c r="BW5" s="8">
        <f>IF((0=1),SUMIFS('Null distribution by day'!$D$2:$D$2,'Null distribution by day'!$B$2:$B$2,"=d20270106"),"")</f>
      </c>
      <c r="BX5" s="8">
        <f>IF((0=1),SUMIFS('Null distribution by day'!$D$2:$D$2,'Null distribution by day'!$B$2:$B$2,"=d20270107"),"")</f>
      </c>
      <c r="BY5" s="8">
        <f>IF((0=1),SUMIFS('Null distribution by day'!$D$2:$D$2,'Null distribution by day'!$B$2:$B$2,"=d20270108"),"")</f>
      </c>
      <c r="BZ5" s="8">
        <f>IF((0=1),SUMIFS('Null distribution by day'!$D$2:$D$2,'Null distribution by day'!$B$2:$B$2,"=d20270111"),"")</f>
      </c>
      <c r="CA5" s="8">
        <f>IF((0=1),SUMIFS('Null distribution by day'!$D$2:$D$2,'Null distribution by day'!$B$2:$B$2,"=d20270112"),"")</f>
      </c>
      <c r="CB5" s="8">
        <f>IF((0=1),SUMIFS('Null distribution by day'!$D$2:$D$2,'Null distribution by day'!$B$2:$B$2,"=d20270113"),"")</f>
      </c>
      <c r="CC5" s="8">
        <f>IF((0=1),SUMIFS('Null distribution by day'!$D$2:$D$2,'Null distribution by day'!$B$2:$B$2,"=d20270114"),"")</f>
      </c>
      <c r="CD5" s="8">
        <f>IF((0=1),SUMIFS('Null distribution by day'!$D$2:$D$2,'Null distribution by day'!$B$2:$B$2,"=d20270115"),"")</f>
      </c>
      <c r="CE5" s="8">
        <f>IF((0=1),SUMIFS('Null distribution by day'!$D$2:$D$2,'Null distribution by day'!$B$2:$B$2,"=d20270119"),"")</f>
      </c>
      <c r="CF5" s="8">
        <f>IF((0=1),SUMIFS('Null distribution by day'!$D$2:$D$2,'Null distribution by day'!$B$2:$B$2,"=d20270120"),"")</f>
      </c>
      <c r="CG5" s="8">
        <f>IF((0=1),SUMIFS('Null distribution by day'!$D$2:$D$2,'Null distribution by day'!$B$2:$B$2,"=d20270121"),"")</f>
      </c>
      <c r="CH5" s="8">
        <f>IF((0=1),SUMIFS('Null distribution by day'!$D$2:$D$2,'Null distribution by day'!$B$2:$B$2,"=d20270122"),"")</f>
      </c>
      <c r="CI5" s="8">
        <f>IF((0=1),SUMIFS('Null distribution by day'!$D$2:$D$2,'Null distribution by day'!$B$2:$B$2,"=d20270125"),"")</f>
      </c>
      <c r="CJ5" s="8">
        <f>IF((0=1),SUMIFS('Null distribution by day'!$D$2:$D$2,'Null distribution by day'!$B$2:$B$2,"=d20270126"),"")</f>
      </c>
      <c r="CK5" s="8">
        <f>IF((0=1),SUMIFS('Null distribution by day'!$D$2:$D$2,'Null distribution by day'!$B$2:$B$2,"=d20270127"),"")</f>
      </c>
      <c r="CL5" s="8">
        <f>IF((0=1),SUMIFS('Null distribution by day'!$D$2:$D$2,'Null distribution by day'!$B$2:$B$2,"=d20270128"),"")</f>
      </c>
      <c r="CM5" s="8">
        <f>IF((0=1),SUMIFS('Null distribution by day'!$D$2:$D$2,'Null distribution by day'!$B$2:$B$2,"=d20270129"),"")</f>
      </c>
      <c r="CN5" s="8">
        <f>IF((0=1),SUMIFS('Null distribution by day'!$D$2:$D$2,'Null distribution by day'!$B$2:$B$2,"=d20270201"),"")</f>
      </c>
      <c r="CO5" s="8">
        <f>IF((0=1),SUMIFS('Null distribution by day'!$D$2:$D$2,'Null distribution by day'!$B$2:$B$2,"=d20270202"),"")</f>
      </c>
      <c r="CP5" s="8">
        <f>IF((0=1),SUMIFS('Null distribution by day'!$D$2:$D$2,'Null distribution by day'!$B$2:$B$2,"=d20270203"),"")</f>
      </c>
      <c r="CQ5" s="8">
        <f>IF((0=1),SUMIFS('Null distribution by day'!$D$2:$D$2,'Null distribution by day'!$B$2:$B$2,"=d20270204"),"")</f>
      </c>
      <c r="CR5" s="8">
        <f>IF((0=1),SUMIFS('Null distribution by day'!$D$2:$D$2,'Null distribution by day'!$B$2:$B$2,"=d20270205"),"")</f>
      </c>
      <c r="CS5" s="8">
        <f>IF((0=1),SUMIFS('Null distribution by day'!$D$2:$D$2,'Null distribution by day'!$B$2:$B$2,"=d20270208"),"")</f>
      </c>
      <c r="CT5" s="8">
        <f>IF((0=1),SUMIFS('Null distribution by day'!$D$2:$D$2,'Null distribution by day'!$B$2:$B$2,"=d20270209"),"")</f>
      </c>
      <c r="CU5" s="8">
        <f>IF((0=1),SUMIFS('Null distribution by day'!$D$2:$D$2,'Null distribution by day'!$B$2:$B$2,"=d20270210"),"")</f>
      </c>
      <c r="CV5" s="8">
        <f>IF((0=1),SUMIFS('Null distribution by day'!$D$2:$D$2,'Null distribution by day'!$B$2:$B$2,"=d20270211"),"")</f>
      </c>
      <c r="CW5" s="8">
        <f>IF((0=1),SUMIFS('Null distribution by day'!$D$2:$D$2,'Null distribution by day'!$B$2:$B$2,"=d20270212"),"")</f>
      </c>
    </row>
    <row r="6">
      <c r="A6" s="0" t="inlineStr">
        <is>
          <t xml:space="preserve">All LLM pods: average, bps</t>
        </is>
      </c>
      <c r="B6" s="8">
        <f>IF((1=1),SUMIFS('Null distribution by day'!$F$2:$F$2,'Null distribution by day'!$B$2:$B$2,"=d20260922"),"")</f>
        <v>1.303</v>
      </c>
      <c r="C6" s="8">
        <f>IF((0=1),SUMIFS('Null distribution by day'!$F$2:$F$2,'Null distribution by day'!$B$2:$B$2,"=d20260923"),"")</f>
      </c>
      <c r="D6" s="8">
        <f>IF((0=1),SUMIFS('Null distribution by day'!$F$2:$F$2,'Null distribution by day'!$B$2:$B$2,"=d20260924"),"")</f>
      </c>
      <c r="E6" s="8">
        <f>IF((0=1),SUMIFS('Null distribution by day'!$F$2:$F$2,'Null distribution by day'!$B$2:$B$2,"=d20260925"),"")</f>
      </c>
      <c r="F6" s="8">
        <f>IF((0=1),SUMIFS('Null distribution by day'!$F$2:$F$2,'Null distribution by day'!$B$2:$B$2,"=d20260928"),"")</f>
      </c>
      <c r="G6" s="8">
        <f>IF((0=1),SUMIFS('Null distribution by day'!$F$2:$F$2,'Null distribution by day'!$B$2:$B$2,"=d20260929"),"")</f>
      </c>
      <c r="H6" s="8">
        <f>IF((0=1),SUMIFS('Null distribution by day'!$F$2:$F$2,'Null distribution by day'!$B$2:$B$2,"=d20260930"),"")</f>
      </c>
      <c r="I6" s="8">
        <f>IF((0=1),SUMIFS('Null distribution by day'!$F$2:$F$2,'Null distribution by day'!$B$2:$B$2,"=d20261001"),"")</f>
      </c>
      <c r="J6" s="8">
        <f>IF((0=1),SUMIFS('Null distribution by day'!$F$2:$F$2,'Null distribution by day'!$B$2:$B$2,"=d20261002"),"")</f>
      </c>
      <c r="K6" s="8">
        <f>IF((0=1),SUMIFS('Null distribution by day'!$F$2:$F$2,'Null distribution by day'!$B$2:$B$2,"=d20261005"),"")</f>
      </c>
      <c r="L6" s="8">
        <f>IF((0=1),SUMIFS('Null distribution by day'!$F$2:$F$2,'Null distribution by day'!$B$2:$B$2,"=d20261006"),"")</f>
      </c>
      <c r="M6" s="8">
        <f>IF((0=1),SUMIFS('Null distribution by day'!$F$2:$F$2,'Null distribution by day'!$B$2:$B$2,"=d20261007"),"")</f>
      </c>
      <c r="N6" s="8">
        <f>IF((0=1),SUMIFS('Null distribution by day'!$F$2:$F$2,'Null distribution by day'!$B$2:$B$2,"=d20261008"),"")</f>
      </c>
      <c r="O6" s="8">
        <f>IF((0=1),SUMIFS('Null distribution by day'!$F$2:$F$2,'Null distribution by day'!$B$2:$B$2,"=d20261009"),"")</f>
      </c>
      <c r="P6" s="8">
        <f>IF((0=1),SUMIFS('Null distribution by day'!$F$2:$F$2,'Null distribution by day'!$B$2:$B$2,"=d20261012"),"")</f>
      </c>
      <c r="Q6" s="8">
        <f>IF((0=1),SUMIFS('Null distribution by day'!$F$2:$F$2,'Null distribution by day'!$B$2:$B$2,"=d20261013"),"")</f>
      </c>
      <c r="R6" s="8">
        <f>IF((0=1),SUMIFS('Null distribution by day'!$F$2:$F$2,'Null distribution by day'!$B$2:$B$2,"=d20261014"),"")</f>
      </c>
      <c r="S6" s="8">
        <f>IF((0=1),SUMIFS('Null distribution by day'!$F$2:$F$2,'Null distribution by day'!$B$2:$B$2,"=d20261015"),"")</f>
      </c>
      <c r="T6" s="8">
        <f>IF((0=1),SUMIFS('Null distribution by day'!$F$2:$F$2,'Null distribution by day'!$B$2:$B$2,"=d20261016"),"")</f>
      </c>
      <c r="U6" s="8">
        <f>IF((0=1),SUMIFS('Null distribution by day'!$F$2:$F$2,'Null distribution by day'!$B$2:$B$2,"=d20261019"),"")</f>
      </c>
      <c r="V6" s="8">
        <f>IF((0=1),SUMIFS('Null distribution by day'!$F$2:$F$2,'Null distribution by day'!$B$2:$B$2,"=d20261020"),"")</f>
      </c>
      <c r="W6" s="8">
        <f>IF((0=1),SUMIFS('Null distribution by day'!$F$2:$F$2,'Null distribution by day'!$B$2:$B$2,"=d20261021"),"")</f>
      </c>
      <c r="X6" s="8">
        <f>IF((0=1),SUMIFS('Null distribution by day'!$F$2:$F$2,'Null distribution by day'!$B$2:$B$2,"=d20261022"),"")</f>
      </c>
      <c r="Y6" s="8">
        <f>IF((0=1),SUMIFS('Null distribution by day'!$F$2:$F$2,'Null distribution by day'!$B$2:$B$2,"=d20261023"),"")</f>
      </c>
      <c r="Z6" s="8">
        <f>IF((0=1),SUMIFS('Null distribution by day'!$F$2:$F$2,'Null distribution by day'!$B$2:$B$2,"=d20261026"),"")</f>
      </c>
      <c r="AA6" s="8">
        <f>IF((0=1),SUMIFS('Null distribution by day'!$F$2:$F$2,'Null distribution by day'!$B$2:$B$2,"=d20261027"),"")</f>
      </c>
      <c r="AB6" s="8">
        <f>IF((0=1),SUMIFS('Null distribution by day'!$F$2:$F$2,'Null distribution by day'!$B$2:$B$2,"=d20261028"),"")</f>
      </c>
      <c r="AC6" s="8">
        <f>IF((0=1),SUMIFS('Null distribution by day'!$F$2:$F$2,'Null distribution by day'!$B$2:$B$2,"=d20261029"),"")</f>
      </c>
      <c r="AD6" s="8">
        <f>IF((0=1),SUMIFS('Null distribution by day'!$F$2:$F$2,'Null distribution by day'!$B$2:$B$2,"=d20261030"),"")</f>
      </c>
      <c r="AE6" s="8">
        <f>IF((0=1),SUMIFS('Null distribution by day'!$F$2:$F$2,'Null distribution by day'!$B$2:$B$2,"=d20261102"),"")</f>
      </c>
      <c r="AF6" s="8">
        <f>IF((0=1),SUMIFS('Null distribution by day'!$F$2:$F$2,'Null distribution by day'!$B$2:$B$2,"=d20261103"),"")</f>
      </c>
      <c r="AG6" s="8">
        <f>IF((0=1),SUMIFS('Null distribution by day'!$F$2:$F$2,'Null distribution by day'!$B$2:$B$2,"=d20261104"),"")</f>
      </c>
      <c r="AH6" s="8">
        <f>IF((0=1),SUMIFS('Null distribution by day'!$F$2:$F$2,'Null distribution by day'!$B$2:$B$2,"=d20261105"),"")</f>
      </c>
      <c r="AI6" s="8">
        <f>IF((0=1),SUMIFS('Null distribution by day'!$F$2:$F$2,'Null distribution by day'!$B$2:$B$2,"=d20261106"),"")</f>
      </c>
      <c r="AJ6" s="8">
        <f>IF((0=1),SUMIFS('Null distribution by day'!$F$2:$F$2,'Null distribution by day'!$B$2:$B$2,"=d20261109"),"")</f>
      </c>
      <c r="AK6" s="8">
        <f>IF((0=1),SUMIFS('Null distribution by day'!$F$2:$F$2,'Null distribution by day'!$B$2:$B$2,"=d20261110"),"")</f>
      </c>
      <c r="AL6" s="8">
        <f>IF((0=1),SUMIFS('Null distribution by day'!$F$2:$F$2,'Null distribution by day'!$B$2:$B$2,"=d20261111"),"")</f>
      </c>
      <c r="AM6" s="8">
        <f>IF((0=1),SUMIFS('Null distribution by day'!$F$2:$F$2,'Null distribution by day'!$B$2:$B$2,"=d20261112"),"")</f>
      </c>
      <c r="AN6" s="8">
        <f>IF((0=1),SUMIFS('Null distribution by day'!$F$2:$F$2,'Null distribution by day'!$B$2:$B$2,"=d20261113"),"")</f>
      </c>
      <c r="AO6" s="8">
        <f>IF((0=1),SUMIFS('Null distribution by day'!$F$2:$F$2,'Null distribution by day'!$B$2:$B$2,"=d20261116"),"")</f>
      </c>
      <c r="AP6" s="8">
        <f>IF((0=1),SUMIFS('Null distribution by day'!$F$2:$F$2,'Null distribution by day'!$B$2:$B$2,"=d20261117"),"")</f>
      </c>
      <c r="AQ6" s="8">
        <f>IF((0=1),SUMIFS('Null distribution by day'!$F$2:$F$2,'Null distribution by day'!$B$2:$B$2,"=d20261118"),"")</f>
      </c>
      <c r="AR6" s="8">
        <f>IF((0=1),SUMIFS('Null distribution by day'!$F$2:$F$2,'Null distribution by day'!$B$2:$B$2,"=d20261119"),"")</f>
      </c>
      <c r="AS6" s="8">
        <f>IF((0=1),SUMIFS('Null distribution by day'!$F$2:$F$2,'Null distribution by day'!$B$2:$B$2,"=d20261120"),"")</f>
      </c>
      <c r="AT6" s="8">
        <f>IF((0=1),SUMIFS('Null distribution by day'!$F$2:$F$2,'Null distribution by day'!$B$2:$B$2,"=d20261123"),"")</f>
      </c>
      <c r="AU6" s="8">
        <f>IF((0=1),SUMIFS('Null distribution by day'!$F$2:$F$2,'Null distribution by day'!$B$2:$B$2,"=d20261124"),"")</f>
      </c>
      <c r="AV6" s="8">
        <f>IF((0=1),SUMIFS('Null distribution by day'!$F$2:$F$2,'Null distribution by day'!$B$2:$B$2,"=d20261125"),"")</f>
      </c>
      <c r="AW6" s="8">
        <f>IF((0=1),SUMIFS('Null distribution by day'!$F$2:$F$2,'Null distribution by day'!$B$2:$B$2,"=d20261127"),"")</f>
      </c>
      <c r="AX6" s="8">
        <f>IF((0=1),SUMIFS('Null distribution by day'!$F$2:$F$2,'Null distribution by day'!$B$2:$B$2,"=d20261130"),"")</f>
      </c>
      <c r="AY6" s="8">
        <f>IF((0=1),SUMIFS('Null distribution by day'!$F$2:$F$2,'Null distribution by day'!$B$2:$B$2,"=d20261201"),"")</f>
      </c>
      <c r="AZ6" s="8">
        <f>IF((0=1),SUMIFS('Null distribution by day'!$F$2:$F$2,'Null distribution by day'!$B$2:$B$2,"=d20261202"),"")</f>
      </c>
      <c r="BA6" s="8">
        <f>IF((0=1),SUMIFS('Null distribution by day'!$F$2:$F$2,'Null distribution by day'!$B$2:$B$2,"=d20261203"),"")</f>
      </c>
      <c r="BB6" s="8">
        <f>IF((0=1),SUMIFS('Null distribution by day'!$F$2:$F$2,'Null distribution by day'!$B$2:$B$2,"=d20261204"),"")</f>
      </c>
      <c r="BC6" s="8">
        <f>IF((0=1),SUMIFS('Null distribution by day'!$F$2:$F$2,'Null distribution by day'!$B$2:$B$2,"=d20261207"),"")</f>
      </c>
      <c r="BD6" s="8">
        <f>IF((0=1),SUMIFS('Null distribution by day'!$F$2:$F$2,'Null distribution by day'!$B$2:$B$2,"=d20261208"),"")</f>
      </c>
      <c r="BE6" s="8">
        <f>IF((0=1),SUMIFS('Null distribution by day'!$F$2:$F$2,'Null distribution by day'!$B$2:$B$2,"=d20261209"),"")</f>
      </c>
      <c r="BF6" s="8">
        <f>IF((0=1),SUMIFS('Null distribution by day'!$F$2:$F$2,'Null distribution by day'!$B$2:$B$2,"=d20261210"),"")</f>
      </c>
      <c r="BG6" s="8">
        <f>IF((0=1),SUMIFS('Null distribution by day'!$F$2:$F$2,'Null distribution by day'!$B$2:$B$2,"=d20261211"),"")</f>
      </c>
      <c r="BH6" s="8">
        <f>IF((0=1),SUMIFS('Null distribution by day'!$F$2:$F$2,'Null distribution by day'!$B$2:$B$2,"=d20261214"),"")</f>
      </c>
      <c r="BI6" s="8">
        <f>IF((0=1),SUMIFS('Null distribution by day'!$F$2:$F$2,'Null distribution by day'!$B$2:$B$2,"=d20261215"),"")</f>
      </c>
      <c r="BJ6" s="8">
        <f>IF((0=1),SUMIFS('Null distribution by day'!$F$2:$F$2,'Null distribution by day'!$B$2:$B$2,"=d20261216"),"")</f>
      </c>
      <c r="BK6" s="8">
        <f>IF((0=1),SUMIFS('Null distribution by day'!$F$2:$F$2,'Null distribution by day'!$B$2:$B$2,"=d20261217"),"")</f>
      </c>
      <c r="BL6" s="8">
        <f>IF((0=1),SUMIFS('Null distribution by day'!$F$2:$F$2,'Null distribution by day'!$B$2:$B$2,"=d20261218"),"")</f>
      </c>
      <c r="BM6" s="8">
        <f>IF((0=1),SUMIFS('Null distribution by day'!$F$2:$F$2,'Null distribution by day'!$B$2:$B$2,"=d20261221"),"")</f>
      </c>
      <c r="BN6" s="8">
        <f>IF((0=1),SUMIFS('Null distribution by day'!$F$2:$F$2,'Null distribution by day'!$B$2:$B$2,"=d20261222"),"")</f>
      </c>
      <c r="BO6" s="8">
        <f>IF((0=1),SUMIFS('Null distribution by day'!$F$2:$F$2,'Null distribution by day'!$B$2:$B$2,"=d20261223"),"")</f>
      </c>
      <c r="BP6" s="8">
        <f>IF((0=1),SUMIFS('Null distribution by day'!$F$2:$F$2,'Null distribution by day'!$B$2:$B$2,"=d20261224"),"")</f>
      </c>
      <c r="BQ6" s="8">
        <f>IF((0=1),SUMIFS('Null distribution by day'!$F$2:$F$2,'Null distribution by day'!$B$2:$B$2,"=d20261228"),"")</f>
      </c>
      <c r="BR6" s="8">
        <f>IF((0=1),SUMIFS('Null distribution by day'!$F$2:$F$2,'Null distribution by day'!$B$2:$B$2,"=d20261229"),"")</f>
      </c>
      <c r="BS6" s="8">
        <f>IF((0=1),SUMIFS('Null distribution by day'!$F$2:$F$2,'Null distribution by day'!$B$2:$B$2,"=d20261230"),"")</f>
      </c>
      <c r="BT6" s="8">
        <f>IF((0=1),SUMIFS('Null distribution by day'!$F$2:$F$2,'Null distribution by day'!$B$2:$B$2,"=d20261231"),"")</f>
      </c>
      <c r="BU6" s="8">
        <f>IF((0=1),SUMIFS('Null distribution by day'!$F$2:$F$2,'Null distribution by day'!$B$2:$B$2,"=d20270104"),"")</f>
      </c>
      <c r="BV6" s="8">
        <f>IF((0=1),SUMIFS('Null distribution by day'!$F$2:$F$2,'Null distribution by day'!$B$2:$B$2,"=d20270105"),"")</f>
      </c>
      <c r="BW6" s="8">
        <f>IF((0=1),SUMIFS('Null distribution by day'!$F$2:$F$2,'Null distribution by day'!$B$2:$B$2,"=d20270106"),"")</f>
      </c>
      <c r="BX6" s="8">
        <f>IF((0=1),SUMIFS('Null distribution by day'!$F$2:$F$2,'Null distribution by day'!$B$2:$B$2,"=d20270107"),"")</f>
      </c>
      <c r="BY6" s="8">
        <f>IF((0=1),SUMIFS('Null distribution by day'!$F$2:$F$2,'Null distribution by day'!$B$2:$B$2,"=d20270108"),"")</f>
      </c>
      <c r="BZ6" s="8">
        <f>IF((0=1),SUMIFS('Null distribution by day'!$F$2:$F$2,'Null distribution by day'!$B$2:$B$2,"=d20270111"),"")</f>
      </c>
      <c r="CA6" s="8">
        <f>IF((0=1),SUMIFS('Null distribution by day'!$F$2:$F$2,'Null distribution by day'!$B$2:$B$2,"=d20270112"),"")</f>
      </c>
      <c r="CB6" s="8">
        <f>IF((0=1),SUMIFS('Null distribution by day'!$F$2:$F$2,'Null distribution by day'!$B$2:$B$2,"=d20270113"),"")</f>
      </c>
      <c r="CC6" s="8">
        <f>IF((0=1),SUMIFS('Null distribution by day'!$F$2:$F$2,'Null distribution by day'!$B$2:$B$2,"=d20270114"),"")</f>
      </c>
      <c r="CD6" s="8">
        <f>IF((0=1),SUMIFS('Null distribution by day'!$F$2:$F$2,'Null distribution by day'!$B$2:$B$2,"=d20270115"),"")</f>
      </c>
      <c r="CE6" s="8">
        <f>IF((0=1),SUMIFS('Null distribution by day'!$F$2:$F$2,'Null distribution by day'!$B$2:$B$2,"=d20270119"),"")</f>
      </c>
      <c r="CF6" s="8">
        <f>IF((0=1),SUMIFS('Null distribution by day'!$F$2:$F$2,'Null distribution by day'!$B$2:$B$2,"=d20270120"),"")</f>
      </c>
      <c r="CG6" s="8">
        <f>IF((0=1),SUMIFS('Null distribution by day'!$F$2:$F$2,'Null distribution by day'!$B$2:$B$2,"=d20270121"),"")</f>
      </c>
      <c r="CH6" s="8">
        <f>IF((0=1),SUMIFS('Null distribution by day'!$F$2:$F$2,'Null distribution by day'!$B$2:$B$2,"=d20270122"),"")</f>
      </c>
      <c r="CI6" s="8">
        <f>IF((0=1),SUMIFS('Null distribution by day'!$F$2:$F$2,'Null distribution by day'!$B$2:$B$2,"=d20270125"),"")</f>
      </c>
      <c r="CJ6" s="8">
        <f>IF((0=1),SUMIFS('Null distribution by day'!$F$2:$F$2,'Null distribution by day'!$B$2:$B$2,"=d20270126"),"")</f>
      </c>
      <c r="CK6" s="8">
        <f>IF((0=1),SUMIFS('Null distribution by day'!$F$2:$F$2,'Null distribution by day'!$B$2:$B$2,"=d20270127"),"")</f>
      </c>
      <c r="CL6" s="8">
        <f>IF((0=1),SUMIFS('Null distribution by day'!$F$2:$F$2,'Null distribution by day'!$B$2:$B$2,"=d20270128"),"")</f>
      </c>
      <c r="CM6" s="8">
        <f>IF((0=1),SUMIFS('Null distribution by day'!$F$2:$F$2,'Null distribution by day'!$B$2:$B$2,"=d20270129"),"")</f>
      </c>
      <c r="CN6" s="8">
        <f>IF((0=1),SUMIFS('Null distribution by day'!$F$2:$F$2,'Null distribution by day'!$B$2:$B$2,"=d20270201"),"")</f>
      </c>
      <c r="CO6" s="8">
        <f>IF((0=1),SUMIFS('Null distribution by day'!$F$2:$F$2,'Null distribution by day'!$B$2:$B$2,"=d20270202"),"")</f>
      </c>
      <c r="CP6" s="8">
        <f>IF((0=1),SUMIFS('Null distribution by day'!$F$2:$F$2,'Null distribution by day'!$B$2:$B$2,"=d20270203"),"")</f>
      </c>
      <c r="CQ6" s="8">
        <f>IF((0=1),SUMIFS('Null distribution by day'!$F$2:$F$2,'Null distribution by day'!$B$2:$B$2,"=d20270204"),"")</f>
      </c>
      <c r="CR6" s="8">
        <f>IF((0=1),SUMIFS('Null distribution by day'!$F$2:$F$2,'Null distribution by day'!$B$2:$B$2,"=d20270205"),"")</f>
      </c>
      <c r="CS6" s="8">
        <f>IF((0=1),SUMIFS('Null distribution by day'!$F$2:$F$2,'Null distribution by day'!$B$2:$B$2,"=d20270208"),"")</f>
      </c>
      <c r="CT6" s="8">
        <f>IF((0=1),SUMIFS('Null distribution by day'!$F$2:$F$2,'Null distribution by day'!$B$2:$B$2,"=d20270209"),"")</f>
      </c>
      <c r="CU6" s="8">
        <f>IF((0=1),SUMIFS('Null distribution by day'!$F$2:$F$2,'Null distribution by day'!$B$2:$B$2,"=d20270210"),"")</f>
      </c>
      <c r="CV6" s="8">
        <f>IF((0=1),SUMIFS('Null distribution by day'!$F$2:$F$2,'Null distribution by day'!$B$2:$B$2,"=d20270211"),"")</f>
      </c>
      <c r="CW6" s="8">
        <f>IF((0=1),SUMIFS('Null distribution by day'!$F$2:$F$2,'Null distribution by day'!$B$2:$B$2,"=d20270212"),"")</f>
      </c>
    </row>
    <row r="7">
      <c r="A7" s="0" t="inlineStr">
        <is>
          <t xml:space="preserve">Hit rate</t>
        </is>
      </c>
      <c r="B7" s="12">
        <f>IF((1=1),SUMIFS('Daily evaluations'!$G$2:$G$2,'Daily evaluations'!$B$2:$B$2,"=d20260922"),"")</f>
        <v>0.49</v>
      </c>
      <c r="C7" s="12">
        <f>IF((0=1),SUMIFS('Daily evaluations'!$G$2:$G$2,'Daily evaluations'!$B$2:$B$2,"=d20260923"),"")</f>
      </c>
      <c r="D7" s="12">
        <f>IF((0=1),SUMIFS('Daily evaluations'!$G$2:$G$2,'Daily evaluations'!$B$2:$B$2,"=d20260924"),"")</f>
      </c>
      <c r="E7" s="12">
        <f>IF((0=1),SUMIFS('Daily evaluations'!$G$2:$G$2,'Daily evaluations'!$B$2:$B$2,"=d20260925"),"")</f>
      </c>
      <c r="F7" s="12">
        <f>IF((0=1),SUMIFS('Daily evaluations'!$G$2:$G$2,'Daily evaluations'!$B$2:$B$2,"=d20260928"),"")</f>
      </c>
      <c r="G7" s="12">
        <f>IF((0=1),SUMIFS('Daily evaluations'!$G$2:$G$2,'Daily evaluations'!$B$2:$B$2,"=d20260929"),"")</f>
      </c>
      <c r="H7" s="12">
        <f>IF((0=1),SUMIFS('Daily evaluations'!$G$2:$G$2,'Daily evaluations'!$B$2:$B$2,"=d20260930"),"")</f>
      </c>
      <c r="I7" s="12">
        <f>IF((0=1),SUMIFS('Daily evaluations'!$G$2:$G$2,'Daily evaluations'!$B$2:$B$2,"=d20261001"),"")</f>
      </c>
      <c r="J7" s="12">
        <f>IF((0=1),SUMIFS('Daily evaluations'!$G$2:$G$2,'Daily evaluations'!$B$2:$B$2,"=d20261002"),"")</f>
      </c>
      <c r="K7" s="12">
        <f>IF((0=1),SUMIFS('Daily evaluations'!$G$2:$G$2,'Daily evaluations'!$B$2:$B$2,"=d20261005"),"")</f>
      </c>
      <c r="L7" s="12">
        <f>IF((0=1),SUMIFS('Daily evaluations'!$G$2:$G$2,'Daily evaluations'!$B$2:$B$2,"=d20261006"),"")</f>
      </c>
      <c r="M7" s="12">
        <f>IF((0=1),SUMIFS('Daily evaluations'!$G$2:$G$2,'Daily evaluations'!$B$2:$B$2,"=d20261007"),"")</f>
      </c>
      <c r="N7" s="12">
        <f>IF((0=1),SUMIFS('Daily evaluations'!$G$2:$G$2,'Daily evaluations'!$B$2:$B$2,"=d20261008"),"")</f>
      </c>
      <c r="O7" s="12">
        <f>IF((0=1),SUMIFS('Daily evaluations'!$G$2:$G$2,'Daily evaluations'!$B$2:$B$2,"=d20261009"),"")</f>
      </c>
      <c r="P7" s="12">
        <f>IF((0=1),SUMIFS('Daily evaluations'!$G$2:$G$2,'Daily evaluations'!$B$2:$B$2,"=d20261012"),"")</f>
      </c>
      <c r="Q7" s="12">
        <f>IF((0=1),SUMIFS('Daily evaluations'!$G$2:$G$2,'Daily evaluations'!$B$2:$B$2,"=d20261013"),"")</f>
      </c>
      <c r="R7" s="12">
        <f>IF((0=1),SUMIFS('Daily evaluations'!$G$2:$G$2,'Daily evaluations'!$B$2:$B$2,"=d20261014"),"")</f>
      </c>
      <c r="S7" s="12">
        <f>IF((0=1),SUMIFS('Daily evaluations'!$G$2:$G$2,'Daily evaluations'!$B$2:$B$2,"=d20261015"),"")</f>
      </c>
      <c r="T7" s="12">
        <f>IF((0=1),SUMIFS('Daily evaluations'!$G$2:$G$2,'Daily evaluations'!$B$2:$B$2,"=d20261016"),"")</f>
      </c>
      <c r="U7" s="12">
        <f>IF((0=1),SUMIFS('Daily evaluations'!$G$2:$G$2,'Daily evaluations'!$B$2:$B$2,"=d20261019"),"")</f>
      </c>
      <c r="V7" s="12">
        <f>IF((0=1),SUMIFS('Daily evaluations'!$G$2:$G$2,'Daily evaluations'!$B$2:$B$2,"=d20261020"),"")</f>
      </c>
      <c r="W7" s="12">
        <f>IF((0=1),SUMIFS('Daily evaluations'!$G$2:$G$2,'Daily evaluations'!$B$2:$B$2,"=d20261021"),"")</f>
      </c>
      <c r="X7" s="12">
        <f>IF((0=1),SUMIFS('Daily evaluations'!$G$2:$G$2,'Daily evaluations'!$B$2:$B$2,"=d20261022"),"")</f>
      </c>
      <c r="Y7" s="12">
        <f>IF((0=1),SUMIFS('Daily evaluations'!$G$2:$G$2,'Daily evaluations'!$B$2:$B$2,"=d20261023"),"")</f>
      </c>
      <c r="Z7" s="12">
        <f>IF((0=1),SUMIFS('Daily evaluations'!$G$2:$G$2,'Daily evaluations'!$B$2:$B$2,"=d20261026"),"")</f>
      </c>
      <c r="AA7" s="12">
        <f>IF((0=1),SUMIFS('Daily evaluations'!$G$2:$G$2,'Daily evaluations'!$B$2:$B$2,"=d20261027"),"")</f>
      </c>
      <c r="AB7" s="12">
        <f>IF((0=1),SUMIFS('Daily evaluations'!$G$2:$G$2,'Daily evaluations'!$B$2:$B$2,"=d20261028"),"")</f>
      </c>
      <c r="AC7" s="12">
        <f>IF((0=1),SUMIFS('Daily evaluations'!$G$2:$G$2,'Daily evaluations'!$B$2:$B$2,"=d20261029"),"")</f>
      </c>
      <c r="AD7" s="12">
        <f>IF((0=1),SUMIFS('Daily evaluations'!$G$2:$G$2,'Daily evaluations'!$B$2:$B$2,"=d20261030"),"")</f>
      </c>
      <c r="AE7" s="12">
        <f>IF((0=1),SUMIFS('Daily evaluations'!$G$2:$G$2,'Daily evaluations'!$B$2:$B$2,"=d20261102"),"")</f>
      </c>
      <c r="AF7" s="12">
        <f>IF((0=1),SUMIFS('Daily evaluations'!$G$2:$G$2,'Daily evaluations'!$B$2:$B$2,"=d20261103"),"")</f>
      </c>
      <c r="AG7" s="12">
        <f>IF((0=1),SUMIFS('Daily evaluations'!$G$2:$G$2,'Daily evaluations'!$B$2:$B$2,"=d20261104"),"")</f>
      </c>
      <c r="AH7" s="12">
        <f>IF((0=1),SUMIFS('Daily evaluations'!$G$2:$G$2,'Daily evaluations'!$B$2:$B$2,"=d20261105"),"")</f>
      </c>
      <c r="AI7" s="12">
        <f>IF((0=1),SUMIFS('Daily evaluations'!$G$2:$G$2,'Daily evaluations'!$B$2:$B$2,"=d20261106"),"")</f>
      </c>
      <c r="AJ7" s="12">
        <f>IF((0=1),SUMIFS('Daily evaluations'!$G$2:$G$2,'Daily evaluations'!$B$2:$B$2,"=d20261109"),"")</f>
      </c>
      <c r="AK7" s="12">
        <f>IF((0=1),SUMIFS('Daily evaluations'!$G$2:$G$2,'Daily evaluations'!$B$2:$B$2,"=d20261110"),"")</f>
      </c>
      <c r="AL7" s="12">
        <f>IF((0=1),SUMIFS('Daily evaluations'!$G$2:$G$2,'Daily evaluations'!$B$2:$B$2,"=d20261111"),"")</f>
      </c>
      <c r="AM7" s="12">
        <f>IF((0=1),SUMIFS('Daily evaluations'!$G$2:$G$2,'Daily evaluations'!$B$2:$B$2,"=d20261112"),"")</f>
      </c>
      <c r="AN7" s="12">
        <f>IF((0=1),SUMIFS('Daily evaluations'!$G$2:$G$2,'Daily evaluations'!$B$2:$B$2,"=d20261113"),"")</f>
      </c>
      <c r="AO7" s="12">
        <f>IF((0=1),SUMIFS('Daily evaluations'!$G$2:$G$2,'Daily evaluations'!$B$2:$B$2,"=d20261116"),"")</f>
      </c>
      <c r="AP7" s="12">
        <f>IF((0=1),SUMIFS('Daily evaluations'!$G$2:$G$2,'Daily evaluations'!$B$2:$B$2,"=d20261117"),"")</f>
      </c>
      <c r="AQ7" s="12">
        <f>IF((0=1),SUMIFS('Daily evaluations'!$G$2:$G$2,'Daily evaluations'!$B$2:$B$2,"=d20261118"),"")</f>
      </c>
      <c r="AR7" s="12">
        <f>IF((0=1),SUMIFS('Daily evaluations'!$G$2:$G$2,'Daily evaluations'!$B$2:$B$2,"=d20261119"),"")</f>
      </c>
      <c r="AS7" s="12">
        <f>IF((0=1),SUMIFS('Daily evaluations'!$G$2:$G$2,'Daily evaluations'!$B$2:$B$2,"=d20261120"),"")</f>
      </c>
      <c r="AT7" s="12">
        <f>IF((0=1),SUMIFS('Daily evaluations'!$G$2:$G$2,'Daily evaluations'!$B$2:$B$2,"=d20261123"),"")</f>
      </c>
      <c r="AU7" s="12">
        <f>IF((0=1),SUMIFS('Daily evaluations'!$G$2:$G$2,'Daily evaluations'!$B$2:$B$2,"=d20261124"),"")</f>
      </c>
      <c r="AV7" s="12">
        <f>IF((0=1),SUMIFS('Daily evaluations'!$G$2:$G$2,'Daily evaluations'!$B$2:$B$2,"=d20261125"),"")</f>
      </c>
      <c r="AW7" s="12">
        <f>IF((0=1),SUMIFS('Daily evaluations'!$G$2:$G$2,'Daily evaluations'!$B$2:$B$2,"=d20261127"),"")</f>
      </c>
      <c r="AX7" s="12">
        <f>IF((0=1),SUMIFS('Daily evaluations'!$G$2:$G$2,'Daily evaluations'!$B$2:$B$2,"=d20261130"),"")</f>
      </c>
      <c r="AY7" s="12">
        <f>IF((0=1),SUMIFS('Daily evaluations'!$G$2:$G$2,'Daily evaluations'!$B$2:$B$2,"=d20261201"),"")</f>
      </c>
      <c r="AZ7" s="12">
        <f>IF((0=1),SUMIFS('Daily evaluations'!$G$2:$G$2,'Daily evaluations'!$B$2:$B$2,"=d20261202"),"")</f>
      </c>
      <c r="BA7" s="12">
        <f>IF((0=1),SUMIFS('Daily evaluations'!$G$2:$G$2,'Daily evaluations'!$B$2:$B$2,"=d20261203"),"")</f>
      </c>
      <c r="BB7" s="12">
        <f>IF((0=1),SUMIFS('Daily evaluations'!$G$2:$G$2,'Daily evaluations'!$B$2:$B$2,"=d20261204"),"")</f>
      </c>
      <c r="BC7" s="12">
        <f>IF((0=1),SUMIFS('Daily evaluations'!$G$2:$G$2,'Daily evaluations'!$B$2:$B$2,"=d20261207"),"")</f>
      </c>
      <c r="BD7" s="12">
        <f>IF((0=1),SUMIFS('Daily evaluations'!$G$2:$G$2,'Daily evaluations'!$B$2:$B$2,"=d20261208"),"")</f>
      </c>
      <c r="BE7" s="12">
        <f>IF((0=1),SUMIFS('Daily evaluations'!$G$2:$G$2,'Daily evaluations'!$B$2:$B$2,"=d20261209"),"")</f>
      </c>
      <c r="BF7" s="12">
        <f>IF((0=1),SUMIFS('Daily evaluations'!$G$2:$G$2,'Daily evaluations'!$B$2:$B$2,"=d20261210"),"")</f>
      </c>
      <c r="BG7" s="12">
        <f>IF((0=1),SUMIFS('Daily evaluations'!$G$2:$G$2,'Daily evaluations'!$B$2:$B$2,"=d20261211"),"")</f>
      </c>
      <c r="BH7" s="12">
        <f>IF((0=1),SUMIFS('Daily evaluations'!$G$2:$G$2,'Daily evaluations'!$B$2:$B$2,"=d20261214"),"")</f>
      </c>
      <c r="BI7" s="12">
        <f>IF((0=1),SUMIFS('Daily evaluations'!$G$2:$G$2,'Daily evaluations'!$B$2:$B$2,"=d20261215"),"")</f>
      </c>
      <c r="BJ7" s="12">
        <f>IF((0=1),SUMIFS('Daily evaluations'!$G$2:$G$2,'Daily evaluations'!$B$2:$B$2,"=d20261216"),"")</f>
      </c>
      <c r="BK7" s="12">
        <f>IF((0=1),SUMIFS('Daily evaluations'!$G$2:$G$2,'Daily evaluations'!$B$2:$B$2,"=d20261217"),"")</f>
      </c>
      <c r="BL7" s="12">
        <f>IF((0=1),SUMIFS('Daily evaluations'!$G$2:$G$2,'Daily evaluations'!$B$2:$B$2,"=d20261218"),"")</f>
      </c>
      <c r="BM7" s="12">
        <f>IF((0=1),SUMIFS('Daily evaluations'!$G$2:$G$2,'Daily evaluations'!$B$2:$B$2,"=d20261221"),"")</f>
      </c>
      <c r="BN7" s="12">
        <f>IF((0=1),SUMIFS('Daily evaluations'!$G$2:$G$2,'Daily evaluations'!$B$2:$B$2,"=d20261222"),"")</f>
      </c>
      <c r="BO7" s="12">
        <f>IF((0=1),SUMIFS('Daily evaluations'!$G$2:$G$2,'Daily evaluations'!$B$2:$B$2,"=d20261223"),"")</f>
      </c>
      <c r="BP7" s="12">
        <f>IF((0=1),SUMIFS('Daily evaluations'!$G$2:$G$2,'Daily evaluations'!$B$2:$B$2,"=d20261224"),"")</f>
      </c>
      <c r="BQ7" s="12">
        <f>IF((0=1),SUMIFS('Daily evaluations'!$G$2:$G$2,'Daily evaluations'!$B$2:$B$2,"=d20261228"),"")</f>
      </c>
      <c r="BR7" s="12">
        <f>IF((0=1),SUMIFS('Daily evaluations'!$G$2:$G$2,'Daily evaluations'!$B$2:$B$2,"=d20261229"),"")</f>
      </c>
      <c r="BS7" s="12">
        <f>IF((0=1),SUMIFS('Daily evaluations'!$G$2:$G$2,'Daily evaluations'!$B$2:$B$2,"=d20261230"),"")</f>
      </c>
      <c r="BT7" s="12">
        <f>IF((0=1),SUMIFS('Daily evaluations'!$G$2:$G$2,'Daily evaluations'!$B$2:$B$2,"=d20261231"),"")</f>
      </c>
      <c r="BU7" s="12">
        <f>IF((0=1),SUMIFS('Daily evaluations'!$G$2:$G$2,'Daily evaluations'!$B$2:$B$2,"=d20270104"),"")</f>
      </c>
      <c r="BV7" s="12">
        <f>IF((0=1),SUMIFS('Daily evaluations'!$G$2:$G$2,'Daily evaluations'!$B$2:$B$2,"=d20270105"),"")</f>
      </c>
      <c r="BW7" s="12">
        <f>IF((0=1),SUMIFS('Daily evaluations'!$G$2:$G$2,'Daily evaluations'!$B$2:$B$2,"=d20270106"),"")</f>
      </c>
      <c r="BX7" s="12">
        <f>IF((0=1),SUMIFS('Daily evaluations'!$G$2:$G$2,'Daily evaluations'!$B$2:$B$2,"=d20270107"),"")</f>
      </c>
      <c r="BY7" s="12">
        <f>IF((0=1),SUMIFS('Daily evaluations'!$G$2:$G$2,'Daily evaluations'!$B$2:$B$2,"=d20270108"),"")</f>
      </c>
      <c r="BZ7" s="12">
        <f>IF((0=1),SUMIFS('Daily evaluations'!$G$2:$G$2,'Daily evaluations'!$B$2:$B$2,"=d20270111"),"")</f>
      </c>
      <c r="CA7" s="12">
        <f>IF((0=1),SUMIFS('Daily evaluations'!$G$2:$G$2,'Daily evaluations'!$B$2:$B$2,"=d20270112"),"")</f>
      </c>
      <c r="CB7" s="12">
        <f>IF((0=1),SUMIFS('Daily evaluations'!$G$2:$G$2,'Daily evaluations'!$B$2:$B$2,"=d20270113"),"")</f>
      </c>
      <c r="CC7" s="12">
        <f>IF((0=1),SUMIFS('Daily evaluations'!$G$2:$G$2,'Daily evaluations'!$B$2:$B$2,"=d20270114"),"")</f>
      </c>
      <c r="CD7" s="12">
        <f>IF((0=1),SUMIFS('Daily evaluations'!$G$2:$G$2,'Daily evaluations'!$B$2:$B$2,"=d20270115"),"")</f>
      </c>
      <c r="CE7" s="12">
        <f>IF((0=1),SUMIFS('Daily evaluations'!$G$2:$G$2,'Daily evaluations'!$B$2:$B$2,"=d20270119"),"")</f>
      </c>
      <c r="CF7" s="12">
        <f>IF((0=1),SUMIFS('Daily evaluations'!$G$2:$G$2,'Daily evaluations'!$B$2:$B$2,"=d20270120"),"")</f>
      </c>
      <c r="CG7" s="12">
        <f>IF((0=1),SUMIFS('Daily evaluations'!$G$2:$G$2,'Daily evaluations'!$B$2:$B$2,"=d20270121"),"")</f>
      </c>
      <c r="CH7" s="12">
        <f>IF((0=1),SUMIFS('Daily evaluations'!$G$2:$G$2,'Daily evaluations'!$B$2:$B$2,"=d20270122"),"")</f>
      </c>
      <c r="CI7" s="12">
        <f>IF((0=1),SUMIFS('Daily evaluations'!$G$2:$G$2,'Daily evaluations'!$B$2:$B$2,"=d20270125"),"")</f>
      </c>
      <c r="CJ7" s="12">
        <f>IF((0=1),SUMIFS('Daily evaluations'!$G$2:$G$2,'Daily evaluations'!$B$2:$B$2,"=d20270126"),"")</f>
      </c>
      <c r="CK7" s="12">
        <f>IF((0=1),SUMIFS('Daily evaluations'!$G$2:$G$2,'Daily evaluations'!$B$2:$B$2,"=d20270127"),"")</f>
      </c>
      <c r="CL7" s="12">
        <f>IF((0=1),SUMIFS('Daily evaluations'!$G$2:$G$2,'Daily evaluations'!$B$2:$B$2,"=d20270128"),"")</f>
      </c>
      <c r="CM7" s="12">
        <f>IF((0=1),SUMIFS('Daily evaluations'!$G$2:$G$2,'Daily evaluations'!$B$2:$B$2,"=d20270129"),"")</f>
      </c>
      <c r="CN7" s="12">
        <f>IF((0=1),SUMIFS('Daily evaluations'!$G$2:$G$2,'Daily evaluations'!$B$2:$B$2,"=d20270201"),"")</f>
      </c>
      <c r="CO7" s="12">
        <f>IF((0=1),SUMIFS('Daily evaluations'!$G$2:$G$2,'Daily evaluations'!$B$2:$B$2,"=d20270202"),"")</f>
      </c>
      <c r="CP7" s="12">
        <f>IF((0=1),SUMIFS('Daily evaluations'!$G$2:$G$2,'Daily evaluations'!$B$2:$B$2,"=d20270203"),"")</f>
      </c>
      <c r="CQ7" s="12">
        <f>IF((0=1),SUMIFS('Daily evaluations'!$G$2:$G$2,'Daily evaluations'!$B$2:$B$2,"=d20270204"),"")</f>
      </c>
      <c r="CR7" s="12">
        <f>IF((0=1),SUMIFS('Daily evaluations'!$G$2:$G$2,'Daily evaluations'!$B$2:$B$2,"=d20270205"),"")</f>
      </c>
      <c r="CS7" s="12">
        <f>IF((0=1),SUMIFS('Daily evaluations'!$G$2:$G$2,'Daily evaluations'!$B$2:$B$2,"=d20270208"),"")</f>
      </c>
      <c r="CT7" s="12">
        <f>IF((0=1),SUMIFS('Daily evaluations'!$G$2:$G$2,'Daily evaluations'!$B$2:$B$2,"=d20270209"),"")</f>
      </c>
      <c r="CU7" s="12">
        <f>IF((0=1),SUMIFS('Daily evaluations'!$G$2:$G$2,'Daily evaluations'!$B$2:$B$2,"=d20270210"),"")</f>
      </c>
      <c r="CV7" s="12">
        <f>IF((0=1),SUMIFS('Daily evaluations'!$G$2:$G$2,'Daily evaluations'!$B$2:$B$2,"=d20270211"),"")</f>
      </c>
      <c r="CW7" s="12">
        <f>IF((0=1),SUMIFS('Daily evaluations'!$G$2:$G$2,'Daily evaluations'!$B$2:$B$2,"=d20270212"),"")</f>
      </c>
    </row>
    <row r="8">
      <c r="A8" s="0" t="inlineStr">
        <is>
          <t xml:space="preserve">Information coefficient</t>
        </is>
      </c>
      <c r="B8" s="8">
        <f>IF((1=1),SUMIFS('Daily evaluations'!$H$2:$H$2,'Daily evaluations'!$B$2:$B$2,"=d20260922"),"")</f>
        <v>0.074</v>
      </c>
      <c r="C8" s="8">
        <f>IF((0=1),SUMIFS('Daily evaluations'!$H$2:$H$2,'Daily evaluations'!$B$2:$B$2,"=d20260923"),"")</f>
      </c>
      <c r="D8" s="8">
        <f>IF((0=1),SUMIFS('Daily evaluations'!$H$2:$H$2,'Daily evaluations'!$B$2:$B$2,"=d20260924"),"")</f>
      </c>
      <c r="E8" s="8">
        <f>IF((0=1),SUMIFS('Daily evaluations'!$H$2:$H$2,'Daily evaluations'!$B$2:$B$2,"=d20260925"),"")</f>
      </c>
      <c r="F8" s="8">
        <f>IF((0=1),SUMIFS('Daily evaluations'!$H$2:$H$2,'Daily evaluations'!$B$2:$B$2,"=d20260928"),"")</f>
      </c>
      <c r="G8" s="8">
        <f>IF((0=1),SUMIFS('Daily evaluations'!$H$2:$H$2,'Daily evaluations'!$B$2:$B$2,"=d20260929"),"")</f>
      </c>
      <c r="H8" s="8">
        <f>IF((0=1),SUMIFS('Daily evaluations'!$H$2:$H$2,'Daily evaluations'!$B$2:$B$2,"=d20260930"),"")</f>
      </c>
      <c r="I8" s="8">
        <f>IF((0=1),SUMIFS('Daily evaluations'!$H$2:$H$2,'Daily evaluations'!$B$2:$B$2,"=d20261001"),"")</f>
      </c>
      <c r="J8" s="8">
        <f>IF((0=1),SUMIFS('Daily evaluations'!$H$2:$H$2,'Daily evaluations'!$B$2:$B$2,"=d20261002"),"")</f>
      </c>
      <c r="K8" s="8">
        <f>IF((0=1),SUMIFS('Daily evaluations'!$H$2:$H$2,'Daily evaluations'!$B$2:$B$2,"=d20261005"),"")</f>
      </c>
      <c r="L8" s="8">
        <f>IF((0=1),SUMIFS('Daily evaluations'!$H$2:$H$2,'Daily evaluations'!$B$2:$B$2,"=d20261006"),"")</f>
      </c>
      <c r="M8" s="8">
        <f>IF((0=1),SUMIFS('Daily evaluations'!$H$2:$H$2,'Daily evaluations'!$B$2:$B$2,"=d20261007"),"")</f>
      </c>
      <c r="N8" s="8">
        <f>IF((0=1),SUMIFS('Daily evaluations'!$H$2:$H$2,'Daily evaluations'!$B$2:$B$2,"=d20261008"),"")</f>
      </c>
      <c r="O8" s="8">
        <f>IF((0=1),SUMIFS('Daily evaluations'!$H$2:$H$2,'Daily evaluations'!$B$2:$B$2,"=d20261009"),"")</f>
      </c>
      <c r="P8" s="8">
        <f>IF((0=1),SUMIFS('Daily evaluations'!$H$2:$H$2,'Daily evaluations'!$B$2:$B$2,"=d20261012"),"")</f>
      </c>
      <c r="Q8" s="8">
        <f>IF((0=1),SUMIFS('Daily evaluations'!$H$2:$H$2,'Daily evaluations'!$B$2:$B$2,"=d20261013"),"")</f>
      </c>
      <c r="R8" s="8">
        <f>IF((0=1),SUMIFS('Daily evaluations'!$H$2:$H$2,'Daily evaluations'!$B$2:$B$2,"=d20261014"),"")</f>
      </c>
      <c r="S8" s="8">
        <f>IF((0=1),SUMIFS('Daily evaluations'!$H$2:$H$2,'Daily evaluations'!$B$2:$B$2,"=d20261015"),"")</f>
      </c>
      <c r="T8" s="8">
        <f>IF((0=1),SUMIFS('Daily evaluations'!$H$2:$H$2,'Daily evaluations'!$B$2:$B$2,"=d20261016"),"")</f>
      </c>
      <c r="U8" s="8">
        <f>IF((0=1),SUMIFS('Daily evaluations'!$H$2:$H$2,'Daily evaluations'!$B$2:$B$2,"=d20261019"),"")</f>
      </c>
      <c r="V8" s="8">
        <f>IF((0=1),SUMIFS('Daily evaluations'!$H$2:$H$2,'Daily evaluations'!$B$2:$B$2,"=d20261020"),"")</f>
      </c>
      <c r="W8" s="8">
        <f>IF((0=1),SUMIFS('Daily evaluations'!$H$2:$H$2,'Daily evaluations'!$B$2:$B$2,"=d20261021"),"")</f>
      </c>
      <c r="X8" s="8">
        <f>IF((0=1),SUMIFS('Daily evaluations'!$H$2:$H$2,'Daily evaluations'!$B$2:$B$2,"=d20261022"),"")</f>
      </c>
      <c r="Y8" s="8">
        <f>IF((0=1),SUMIFS('Daily evaluations'!$H$2:$H$2,'Daily evaluations'!$B$2:$B$2,"=d20261023"),"")</f>
      </c>
      <c r="Z8" s="8">
        <f>IF((0=1),SUMIFS('Daily evaluations'!$H$2:$H$2,'Daily evaluations'!$B$2:$B$2,"=d20261026"),"")</f>
      </c>
      <c r="AA8" s="8">
        <f>IF((0=1),SUMIFS('Daily evaluations'!$H$2:$H$2,'Daily evaluations'!$B$2:$B$2,"=d20261027"),"")</f>
      </c>
      <c r="AB8" s="8">
        <f>IF((0=1),SUMIFS('Daily evaluations'!$H$2:$H$2,'Daily evaluations'!$B$2:$B$2,"=d20261028"),"")</f>
      </c>
      <c r="AC8" s="8">
        <f>IF((0=1),SUMIFS('Daily evaluations'!$H$2:$H$2,'Daily evaluations'!$B$2:$B$2,"=d20261029"),"")</f>
      </c>
      <c r="AD8" s="8">
        <f>IF((0=1),SUMIFS('Daily evaluations'!$H$2:$H$2,'Daily evaluations'!$B$2:$B$2,"=d20261030"),"")</f>
      </c>
      <c r="AE8" s="8">
        <f>IF((0=1),SUMIFS('Daily evaluations'!$H$2:$H$2,'Daily evaluations'!$B$2:$B$2,"=d20261102"),"")</f>
      </c>
      <c r="AF8" s="8">
        <f>IF((0=1),SUMIFS('Daily evaluations'!$H$2:$H$2,'Daily evaluations'!$B$2:$B$2,"=d20261103"),"")</f>
      </c>
      <c r="AG8" s="8">
        <f>IF((0=1),SUMIFS('Daily evaluations'!$H$2:$H$2,'Daily evaluations'!$B$2:$B$2,"=d20261104"),"")</f>
      </c>
      <c r="AH8" s="8">
        <f>IF((0=1),SUMIFS('Daily evaluations'!$H$2:$H$2,'Daily evaluations'!$B$2:$B$2,"=d20261105"),"")</f>
      </c>
      <c r="AI8" s="8">
        <f>IF((0=1),SUMIFS('Daily evaluations'!$H$2:$H$2,'Daily evaluations'!$B$2:$B$2,"=d20261106"),"")</f>
      </c>
      <c r="AJ8" s="8">
        <f>IF((0=1),SUMIFS('Daily evaluations'!$H$2:$H$2,'Daily evaluations'!$B$2:$B$2,"=d20261109"),"")</f>
      </c>
      <c r="AK8" s="8">
        <f>IF((0=1),SUMIFS('Daily evaluations'!$H$2:$H$2,'Daily evaluations'!$B$2:$B$2,"=d20261110"),"")</f>
      </c>
      <c r="AL8" s="8">
        <f>IF((0=1),SUMIFS('Daily evaluations'!$H$2:$H$2,'Daily evaluations'!$B$2:$B$2,"=d20261111"),"")</f>
      </c>
      <c r="AM8" s="8">
        <f>IF((0=1),SUMIFS('Daily evaluations'!$H$2:$H$2,'Daily evaluations'!$B$2:$B$2,"=d20261112"),"")</f>
      </c>
      <c r="AN8" s="8">
        <f>IF((0=1),SUMIFS('Daily evaluations'!$H$2:$H$2,'Daily evaluations'!$B$2:$B$2,"=d20261113"),"")</f>
      </c>
      <c r="AO8" s="8">
        <f>IF((0=1),SUMIFS('Daily evaluations'!$H$2:$H$2,'Daily evaluations'!$B$2:$B$2,"=d20261116"),"")</f>
      </c>
      <c r="AP8" s="8">
        <f>IF((0=1),SUMIFS('Daily evaluations'!$H$2:$H$2,'Daily evaluations'!$B$2:$B$2,"=d20261117"),"")</f>
      </c>
      <c r="AQ8" s="8">
        <f>IF((0=1),SUMIFS('Daily evaluations'!$H$2:$H$2,'Daily evaluations'!$B$2:$B$2,"=d20261118"),"")</f>
      </c>
      <c r="AR8" s="8">
        <f>IF((0=1),SUMIFS('Daily evaluations'!$H$2:$H$2,'Daily evaluations'!$B$2:$B$2,"=d20261119"),"")</f>
      </c>
      <c r="AS8" s="8">
        <f>IF((0=1),SUMIFS('Daily evaluations'!$H$2:$H$2,'Daily evaluations'!$B$2:$B$2,"=d20261120"),"")</f>
      </c>
      <c r="AT8" s="8">
        <f>IF((0=1),SUMIFS('Daily evaluations'!$H$2:$H$2,'Daily evaluations'!$B$2:$B$2,"=d20261123"),"")</f>
      </c>
      <c r="AU8" s="8">
        <f>IF((0=1),SUMIFS('Daily evaluations'!$H$2:$H$2,'Daily evaluations'!$B$2:$B$2,"=d20261124"),"")</f>
      </c>
      <c r="AV8" s="8">
        <f>IF((0=1),SUMIFS('Daily evaluations'!$H$2:$H$2,'Daily evaluations'!$B$2:$B$2,"=d20261125"),"")</f>
      </c>
      <c r="AW8" s="8">
        <f>IF((0=1),SUMIFS('Daily evaluations'!$H$2:$H$2,'Daily evaluations'!$B$2:$B$2,"=d20261127"),"")</f>
      </c>
      <c r="AX8" s="8">
        <f>IF((0=1),SUMIFS('Daily evaluations'!$H$2:$H$2,'Daily evaluations'!$B$2:$B$2,"=d20261130"),"")</f>
      </c>
      <c r="AY8" s="8">
        <f>IF((0=1),SUMIFS('Daily evaluations'!$H$2:$H$2,'Daily evaluations'!$B$2:$B$2,"=d20261201"),"")</f>
      </c>
      <c r="AZ8" s="8">
        <f>IF((0=1),SUMIFS('Daily evaluations'!$H$2:$H$2,'Daily evaluations'!$B$2:$B$2,"=d20261202"),"")</f>
      </c>
      <c r="BA8" s="8">
        <f>IF((0=1),SUMIFS('Daily evaluations'!$H$2:$H$2,'Daily evaluations'!$B$2:$B$2,"=d20261203"),"")</f>
      </c>
      <c r="BB8" s="8">
        <f>IF((0=1),SUMIFS('Daily evaluations'!$H$2:$H$2,'Daily evaluations'!$B$2:$B$2,"=d20261204"),"")</f>
      </c>
      <c r="BC8" s="8">
        <f>IF((0=1),SUMIFS('Daily evaluations'!$H$2:$H$2,'Daily evaluations'!$B$2:$B$2,"=d20261207"),"")</f>
      </c>
      <c r="BD8" s="8">
        <f>IF((0=1),SUMIFS('Daily evaluations'!$H$2:$H$2,'Daily evaluations'!$B$2:$B$2,"=d20261208"),"")</f>
      </c>
      <c r="BE8" s="8">
        <f>IF((0=1),SUMIFS('Daily evaluations'!$H$2:$H$2,'Daily evaluations'!$B$2:$B$2,"=d20261209"),"")</f>
      </c>
      <c r="BF8" s="8">
        <f>IF((0=1),SUMIFS('Daily evaluations'!$H$2:$H$2,'Daily evaluations'!$B$2:$B$2,"=d20261210"),"")</f>
      </c>
      <c r="BG8" s="8">
        <f>IF((0=1),SUMIFS('Daily evaluations'!$H$2:$H$2,'Daily evaluations'!$B$2:$B$2,"=d20261211"),"")</f>
      </c>
      <c r="BH8" s="8">
        <f>IF((0=1),SUMIFS('Daily evaluations'!$H$2:$H$2,'Daily evaluations'!$B$2:$B$2,"=d20261214"),"")</f>
      </c>
      <c r="BI8" s="8">
        <f>IF((0=1),SUMIFS('Daily evaluations'!$H$2:$H$2,'Daily evaluations'!$B$2:$B$2,"=d20261215"),"")</f>
      </c>
      <c r="BJ8" s="8">
        <f>IF((0=1),SUMIFS('Daily evaluations'!$H$2:$H$2,'Daily evaluations'!$B$2:$B$2,"=d20261216"),"")</f>
      </c>
      <c r="BK8" s="8">
        <f>IF((0=1),SUMIFS('Daily evaluations'!$H$2:$H$2,'Daily evaluations'!$B$2:$B$2,"=d20261217"),"")</f>
      </c>
      <c r="BL8" s="8">
        <f>IF((0=1),SUMIFS('Daily evaluations'!$H$2:$H$2,'Daily evaluations'!$B$2:$B$2,"=d20261218"),"")</f>
      </c>
      <c r="BM8" s="8">
        <f>IF((0=1),SUMIFS('Daily evaluations'!$H$2:$H$2,'Daily evaluations'!$B$2:$B$2,"=d20261221"),"")</f>
      </c>
      <c r="BN8" s="8">
        <f>IF((0=1),SUMIFS('Daily evaluations'!$H$2:$H$2,'Daily evaluations'!$B$2:$B$2,"=d20261222"),"")</f>
      </c>
      <c r="BO8" s="8">
        <f>IF((0=1),SUMIFS('Daily evaluations'!$H$2:$H$2,'Daily evaluations'!$B$2:$B$2,"=d20261223"),"")</f>
      </c>
      <c r="BP8" s="8">
        <f>IF((0=1),SUMIFS('Daily evaluations'!$H$2:$H$2,'Daily evaluations'!$B$2:$B$2,"=d20261224"),"")</f>
      </c>
      <c r="BQ8" s="8">
        <f>IF((0=1),SUMIFS('Daily evaluations'!$H$2:$H$2,'Daily evaluations'!$B$2:$B$2,"=d20261228"),"")</f>
      </c>
      <c r="BR8" s="8">
        <f>IF((0=1),SUMIFS('Daily evaluations'!$H$2:$H$2,'Daily evaluations'!$B$2:$B$2,"=d20261229"),"")</f>
      </c>
      <c r="BS8" s="8">
        <f>IF((0=1),SUMIFS('Daily evaluations'!$H$2:$H$2,'Daily evaluations'!$B$2:$B$2,"=d20261230"),"")</f>
      </c>
      <c r="BT8" s="8">
        <f>IF((0=1),SUMIFS('Daily evaluations'!$H$2:$H$2,'Daily evaluations'!$B$2:$B$2,"=d20261231"),"")</f>
      </c>
      <c r="BU8" s="8">
        <f>IF((0=1),SUMIFS('Daily evaluations'!$H$2:$H$2,'Daily evaluations'!$B$2:$B$2,"=d20270104"),"")</f>
      </c>
      <c r="BV8" s="8">
        <f>IF((0=1),SUMIFS('Daily evaluations'!$H$2:$H$2,'Daily evaluations'!$B$2:$B$2,"=d20270105"),"")</f>
      </c>
      <c r="BW8" s="8">
        <f>IF((0=1),SUMIFS('Daily evaluations'!$H$2:$H$2,'Daily evaluations'!$B$2:$B$2,"=d20270106"),"")</f>
      </c>
      <c r="BX8" s="8">
        <f>IF((0=1),SUMIFS('Daily evaluations'!$H$2:$H$2,'Daily evaluations'!$B$2:$B$2,"=d20270107"),"")</f>
      </c>
      <c r="BY8" s="8">
        <f>IF((0=1),SUMIFS('Daily evaluations'!$H$2:$H$2,'Daily evaluations'!$B$2:$B$2,"=d20270108"),"")</f>
      </c>
      <c r="BZ8" s="8">
        <f>IF((0=1),SUMIFS('Daily evaluations'!$H$2:$H$2,'Daily evaluations'!$B$2:$B$2,"=d20270111"),"")</f>
      </c>
      <c r="CA8" s="8">
        <f>IF((0=1),SUMIFS('Daily evaluations'!$H$2:$H$2,'Daily evaluations'!$B$2:$B$2,"=d20270112"),"")</f>
      </c>
      <c r="CB8" s="8">
        <f>IF((0=1),SUMIFS('Daily evaluations'!$H$2:$H$2,'Daily evaluations'!$B$2:$B$2,"=d20270113"),"")</f>
      </c>
      <c r="CC8" s="8">
        <f>IF((0=1),SUMIFS('Daily evaluations'!$H$2:$H$2,'Daily evaluations'!$B$2:$B$2,"=d20270114"),"")</f>
      </c>
      <c r="CD8" s="8">
        <f>IF((0=1),SUMIFS('Daily evaluations'!$H$2:$H$2,'Daily evaluations'!$B$2:$B$2,"=d20270115"),"")</f>
      </c>
      <c r="CE8" s="8">
        <f>IF((0=1),SUMIFS('Daily evaluations'!$H$2:$H$2,'Daily evaluations'!$B$2:$B$2,"=d20270119"),"")</f>
      </c>
      <c r="CF8" s="8">
        <f>IF((0=1),SUMIFS('Daily evaluations'!$H$2:$H$2,'Daily evaluations'!$B$2:$B$2,"=d20270120"),"")</f>
      </c>
      <c r="CG8" s="8">
        <f>IF((0=1),SUMIFS('Daily evaluations'!$H$2:$H$2,'Daily evaluations'!$B$2:$B$2,"=d20270121"),"")</f>
      </c>
      <c r="CH8" s="8">
        <f>IF((0=1),SUMIFS('Daily evaluations'!$H$2:$H$2,'Daily evaluations'!$B$2:$B$2,"=d20270122"),"")</f>
      </c>
      <c r="CI8" s="8">
        <f>IF((0=1),SUMIFS('Daily evaluations'!$H$2:$H$2,'Daily evaluations'!$B$2:$B$2,"=d20270125"),"")</f>
      </c>
      <c r="CJ8" s="8">
        <f>IF((0=1),SUMIFS('Daily evaluations'!$H$2:$H$2,'Daily evaluations'!$B$2:$B$2,"=d20270126"),"")</f>
      </c>
      <c r="CK8" s="8">
        <f>IF((0=1),SUMIFS('Daily evaluations'!$H$2:$H$2,'Daily evaluations'!$B$2:$B$2,"=d20270127"),"")</f>
      </c>
      <c r="CL8" s="8">
        <f>IF((0=1),SUMIFS('Daily evaluations'!$H$2:$H$2,'Daily evaluations'!$B$2:$B$2,"=d20270128"),"")</f>
      </c>
      <c r="CM8" s="8">
        <f>IF((0=1),SUMIFS('Daily evaluations'!$H$2:$H$2,'Daily evaluations'!$B$2:$B$2,"=d20270129"),"")</f>
      </c>
      <c r="CN8" s="8">
        <f>IF((0=1),SUMIFS('Daily evaluations'!$H$2:$H$2,'Daily evaluations'!$B$2:$B$2,"=d20270201"),"")</f>
      </c>
      <c r="CO8" s="8">
        <f>IF((0=1),SUMIFS('Daily evaluations'!$H$2:$H$2,'Daily evaluations'!$B$2:$B$2,"=d20270202"),"")</f>
      </c>
      <c r="CP8" s="8">
        <f>IF((0=1),SUMIFS('Daily evaluations'!$H$2:$H$2,'Daily evaluations'!$B$2:$B$2,"=d20270203"),"")</f>
      </c>
      <c r="CQ8" s="8">
        <f>IF((0=1),SUMIFS('Daily evaluations'!$H$2:$H$2,'Daily evaluations'!$B$2:$B$2,"=d20270204"),"")</f>
      </c>
      <c r="CR8" s="8">
        <f>IF((0=1),SUMIFS('Daily evaluations'!$H$2:$H$2,'Daily evaluations'!$B$2:$B$2,"=d20270205"),"")</f>
      </c>
      <c r="CS8" s="8">
        <f>IF((0=1),SUMIFS('Daily evaluations'!$H$2:$H$2,'Daily evaluations'!$B$2:$B$2,"=d20270208"),"")</f>
      </c>
      <c r="CT8" s="8">
        <f>IF((0=1),SUMIFS('Daily evaluations'!$H$2:$H$2,'Daily evaluations'!$B$2:$B$2,"=d20270209"),"")</f>
      </c>
      <c r="CU8" s="8">
        <f>IF((0=1),SUMIFS('Daily evaluations'!$H$2:$H$2,'Daily evaluations'!$B$2:$B$2,"=d20270210"),"")</f>
      </c>
      <c r="CV8" s="8">
        <f>IF((0=1),SUMIFS('Daily evaluations'!$H$2:$H$2,'Daily evaluations'!$B$2:$B$2,"=d20270211"),"")</f>
      </c>
      <c r="CW8" s="8">
        <f>IF((0=1),SUMIFS('Daily evaluations'!$H$2:$H$2,'Daily evaluations'!$B$2:$B$2,"=d20270212"),"")</f>
      </c>
    </row>
    <row r="9">
      <c r="A9" s="0" t="inlineStr">
        <is>
          <t xml:space="preserve">Cumulative excess, bps</t>
        </is>
      </c>
      <c r="B9" s="8">
        <f>IF((1=1),SUM(B2),"")</f>
        <v>-2.965</v>
      </c>
      <c r="C9" s="8">
        <f>IF((0=1),SUM(B2:C2),"")</f>
      </c>
      <c r="D9" s="8">
        <f>IF((0=1),SUM(B2:D2),"")</f>
      </c>
      <c r="E9" s="8">
        <f>IF((0=1),SUM(B2:E2),"")</f>
      </c>
      <c r="F9" s="8">
        <f>IF((0=1),SUM(B2:F2),"")</f>
      </c>
      <c r="G9" s="8">
        <f>IF((0=1),SUM(B2:G2),"")</f>
      </c>
      <c r="H9" s="8">
        <f>IF((0=1),SUM(B2:H2),"")</f>
      </c>
      <c r="I9" s="8">
        <f>IF((0=1),SUM(B2:I2),"")</f>
      </c>
      <c r="J9" s="8">
        <f>IF((0=1),SUM(B2:J2),"")</f>
      </c>
      <c r="K9" s="8">
        <f>IF((0=1),SUM(B2:K2),"")</f>
      </c>
      <c r="L9" s="8">
        <f>IF((0=1),SUM(B2:L2),"")</f>
      </c>
      <c r="M9" s="8">
        <f>IF((0=1),SUM(B2:M2),"")</f>
      </c>
      <c r="N9" s="8">
        <f>IF((0=1),SUM(B2:N2),"")</f>
      </c>
      <c r="O9" s="8">
        <f>IF((0=1),SUM(B2:O2),"")</f>
      </c>
      <c r="P9" s="8">
        <f>IF((0=1),SUM(B2:P2),"")</f>
      </c>
      <c r="Q9" s="8">
        <f>IF((0=1),SUM(B2:Q2),"")</f>
      </c>
      <c r="R9" s="8">
        <f>IF((0=1),SUM(B2:R2),"")</f>
      </c>
      <c r="S9" s="8">
        <f>IF((0=1),SUM(B2:S2),"")</f>
      </c>
      <c r="T9" s="8">
        <f>IF((0=1),SUM(B2:T2),"")</f>
      </c>
      <c r="U9" s="8">
        <f>IF((0=1),SUM(B2:U2),"")</f>
      </c>
      <c r="V9" s="8">
        <f>IF((0=1),SUM(B2:V2),"")</f>
      </c>
      <c r="W9" s="8">
        <f>IF((0=1),SUM(B2:W2),"")</f>
      </c>
      <c r="X9" s="8">
        <f>IF((0=1),SUM(B2:X2),"")</f>
      </c>
      <c r="Y9" s="8">
        <f>IF((0=1),SUM(B2:Y2),"")</f>
      </c>
      <c r="Z9" s="8">
        <f>IF((0=1),SUM(B2:Z2),"")</f>
      </c>
      <c r="AA9" s="8">
        <f>IF((0=1),SUM(B2:AA2),"")</f>
      </c>
      <c r="AB9" s="8">
        <f>IF((0=1),SUM(B2:AB2),"")</f>
      </c>
      <c r="AC9" s="8">
        <f>IF((0=1),SUM(B2:AC2),"")</f>
      </c>
      <c r="AD9" s="8">
        <f>IF((0=1),SUM(B2:AD2),"")</f>
      </c>
      <c r="AE9" s="8">
        <f>IF((0=1),SUM(B2:AE2),"")</f>
      </c>
      <c r="AF9" s="8">
        <f>IF((0=1),SUM(B2:AF2),"")</f>
      </c>
      <c r="AG9" s="8">
        <f>IF((0=1),SUM(B2:AG2),"")</f>
      </c>
      <c r="AH9" s="8">
        <f>IF((0=1),SUM(B2:AH2),"")</f>
      </c>
      <c r="AI9" s="8">
        <f>IF((0=1),SUM(B2:AI2),"")</f>
      </c>
      <c r="AJ9" s="8">
        <f>IF((0=1),SUM(B2:AJ2),"")</f>
      </c>
      <c r="AK9" s="8">
        <f>IF((0=1),SUM(B2:AK2),"")</f>
      </c>
      <c r="AL9" s="8">
        <f>IF((0=1),SUM(B2:AL2),"")</f>
      </c>
      <c r="AM9" s="8">
        <f>IF((0=1),SUM(B2:AM2),"")</f>
      </c>
      <c r="AN9" s="8">
        <f>IF((0=1),SUM(B2:AN2),"")</f>
      </c>
      <c r="AO9" s="8">
        <f>IF((0=1),SUM(B2:AO2),"")</f>
      </c>
      <c r="AP9" s="8">
        <f>IF((0=1),SUM(B2:AP2),"")</f>
      </c>
      <c r="AQ9" s="8">
        <f>IF((0=1),SUM(B2:AQ2),"")</f>
      </c>
      <c r="AR9" s="8">
        <f>IF((0=1),SUM(B2:AR2),"")</f>
      </c>
      <c r="AS9" s="8">
        <f>IF((0=1),SUM(B2:AS2),"")</f>
      </c>
      <c r="AT9" s="8">
        <f>IF((0=1),SUM(B2:AT2),"")</f>
      </c>
      <c r="AU9" s="8">
        <f>IF((0=1),SUM(B2:AU2),"")</f>
      </c>
      <c r="AV9" s="8">
        <f>IF((0=1),SUM(B2:AV2),"")</f>
      </c>
      <c r="AW9" s="8">
        <f>IF((0=1),SUM(B2:AW2),"")</f>
      </c>
      <c r="AX9" s="8">
        <f>IF((0=1),SUM(B2:AX2),"")</f>
      </c>
      <c r="AY9" s="8">
        <f>IF((0=1),SUM(B2:AY2),"")</f>
      </c>
      <c r="AZ9" s="8">
        <f>IF((0=1),SUM(B2:AZ2),"")</f>
      </c>
      <c r="BA9" s="8">
        <f>IF((0=1),SUM(B2:BA2),"")</f>
      </c>
      <c r="BB9" s="8">
        <f>IF((0=1),SUM(B2:BB2),"")</f>
      </c>
      <c r="BC9" s="8">
        <f>IF((0=1),SUM(B2:BC2),"")</f>
      </c>
      <c r="BD9" s="8">
        <f>IF((0=1),SUM(B2:BD2),"")</f>
      </c>
      <c r="BE9" s="8">
        <f>IF((0=1),SUM(B2:BE2),"")</f>
      </c>
      <c r="BF9" s="8">
        <f>IF((0=1),SUM(B2:BF2),"")</f>
      </c>
      <c r="BG9" s="8">
        <f>IF((0=1),SUM(B2:BG2),"")</f>
      </c>
      <c r="BH9" s="8">
        <f>IF((0=1),SUM(B2:BH2),"")</f>
      </c>
      <c r="BI9" s="8">
        <f>IF((0=1),SUM(B2:BI2),"")</f>
      </c>
      <c r="BJ9" s="8">
        <f>IF((0=1),SUM(B2:BJ2),"")</f>
      </c>
      <c r="BK9" s="8">
        <f>IF((0=1),SUM(B2:BK2),"")</f>
      </c>
      <c r="BL9" s="8">
        <f>IF((0=1),SUM(B2:BL2),"")</f>
      </c>
      <c r="BM9" s="8">
        <f>IF((0=1),SUM(B2:BM2),"")</f>
      </c>
      <c r="BN9" s="8">
        <f>IF((0=1),SUM(B2:BN2),"")</f>
      </c>
      <c r="BO9" s="8">
        <f>IF((0=1),SUM(B2:BO2),"")</f>
      </c>
      <c r="BP9" s="8">
        <f>IF((0=1),SUM(B2:BP2),"")</f>
      </c>
      <c r="BQ9" s="8">
        <f>IF((0=1),SUM(B2:BQ2),"")</f>
      </c>
      <c r="BR9" s="8">
        <f>IF((0=1),SUM(B2:BR2),"")</f>
      </c>
      <c r="BS9" s="8">
        <f>IF((0=1),SUM(B2:BS2),"")</f>
      </c>
      <c r="BT9" s="8">
        <f>IF((0=1),SUM(B2:BT2),"")</f>
      </c>
      <c r="BU9" s="8">
        <f>IF((0=1),SUM(B2:BU2),"")</f>
      </c>
      <c r="BV9" s="8">
        <f>IF((0=1),SUM(B2:BV2),"")</f>
      </c>
      <c r="BW9" s="8">
        <f>IF((0=1),SUM(B2:BW2),"")</f>
      </c>
      <c r="BX9" s="8">
        <f>IF((0=1),SUM(B2:BX2),"")</f>
      </c>
      <c r="BY9" s="8">
        <f>IF((0=1),SUM(B2:BY2),"")</f>
      </c>
      <c r="BZ9" s="8">
        <f>IF((0=1),SUM(B2:BZ2),"")</f>
      </c>
      <c r="CA9" s="8">
        <f>IF((0=1),SUM(B2:CA2),"")</f>
      </c>
      <c r="CB9" s="8">
        <f>IF((0=1),SUM(B2:CB2),"")</f>
      </c>
      <c r="CC9" s="8">
        <f>IF((0=1),SUM(B2:CC2),"")</f>
      </c>
      <c r="CD9" s="8">
        <f>IF((0=1),SUM(B2:CD2),"")</f>
      </c>
      <c r="CE9" s="8">
        <f>IF((0=1),SUM(B2:CE2),"")</f>
      </c>
      <c r="CF9" s="8">
        <f>IF((0=1),SUM(B2:CF2),"")</f>
      </c>
      <c r="CG9" s="8">
        <f>IF((0=1),SUM(B2:CG2),"")</f>
      </c>
      <c r="CH9" s="8">
        <f>IF((0=1),SUM(B2:CH2),"")</f>
      </c>
      <c r="CI9" s="8">
        <f>IF((0=1),SUM(B2:CI2),"")</f>
      </c>
      <c r="CJ9" s="8">
        <f>IF((0=1),SUM(B2:CJ2),"")</f>
      </c>
      <c r="CK9" s="8">
        <f>IF((0=1),SUM(B2:CK2),"")</f>
      </c>
      <c r="CL9" s="8">
        <f>IF((0=1),SUM(B2:CL2),"")</f>
      </c>
      <c r="CM9" s="8">
        <f>IF((0=1),SUM(B2:CM2),"")</f>
      </c>
      <c r="CN9" s="8">
        <f>IF((0=1),SUM(B2:CN2),"")</f>
      </c>
      <c r="CO9" s="8">
        <f>IF((0=1),SUM(B2:CO2),"")</f>
      </c>
      <c r="CP9" s="8">
        <f>IF((0=1),SUM(B2:CP2),"")</f>
      </c>
      <c r="CQ9" s="8">
        <f>IF((0=1),SUM(B2:CQ2),"")</f>
      </c>
      <c r="CR9" s="8">
        <f>IF((0=1),SUM(B2:CR2),"")</f>
      </c>
      <c r="CS9" s="8">
        <f>IF((0=1),SUM(B2:CS2),"")</f>
      </c>
      <c r="CT9" s="8">
        <f>IF((0=1),SUM(B2:CT2),"")</f>
      </c>
      <c r="CU9" s="8">
        <f>IF((0=1),SUM(B2:CU2),"")</f>
      </c>
      <c r="CV9" s="8">
        <f>IF((0=1),SUM(B2:CV2),"")</f>
      </c>
      <c r="CW9" s="8">
        <f>IF((0=1),SUM(B2:CW2),"")</f>
      </c>
    </row>
    <row r="10">
      <c r="A10" s="0" t="inlineStr">
        <is>
          <t xml:space="preserve">Random pods: cumulative average, bps</t>
        </is>
      </c>
      <c r="B10" s="8">
        <f>IF((1=1),SUM(B4),"")</f>
        <v>0.827</v>
      </c>
      <c r="C10" s="8">
        <f>IF((0=1),SUM(B4:C4),"")</f>
      </c>
      <c r="D10" s="8">
        <f>IF((0=1),SUM(B4:D4),"")</f>
      </c>
      <c r="E10" s="8">
        <f>IF((0=1),SUM(B4:E4),"")</f>
      </c>
      <c r="F10" s="8">
        <f>IF((0=1),SUM(B4:F4),"")</f>
      </c>
      <c r="G10" s="8">
        <f>IF((0=1),SUM(B4:G4),"")</f>
      </c>
      <c r="H10" s="8">
        <f>IF((0=1),SUM(B4:H4),"")</f>
      </c>
      <c r="I10" s="8">
        <f>IF((0=1),SUM(B4:I4),"")</f>
      </c>
      <c r="J10" s="8">
        <f>IF((0=1),SUM(B4:J4),"")</f>
      </c>
      <c r="K10" s="8">
        <f>IF((0=1),SUM(B4:K4),"")</f>
      </c>
      <c r="L10" s="8">
        <f>IF((0=1),SUM(B4:L4),"")</f>
      </c>
      <c r="M10" s="8">
        <f>IF((0=1),SUM(B4:M4),"")</f>
      </c>
      <c r="N10" s="8">
        <f>IF((0=1),SUM(B4:N4),"")</f>
      </c>
      <c r="O10" s="8">
        <f>IF((0=1),SUM(B4:O4),"")</f>
      </c>
      <c r="P10" s="8">
        <f>IF((0=1),SUM(B4:P4),"")</f>
      </c>
      <c r="Q10" s="8">
        <f>IF((0=1),SUM(B4:Q4),"")</f>
      </c>
      <c r="R10" s="8">
        <f>IF((0=1),SUM(B4:R4),"")</f>
      </c>
      <c r="S10" s="8">
        <f>IF((0=1),SUM(B4:S4),"")</f>
      </c>
      <c r="T10" s="8">
        <f>IF((0=1),SUM(B4:T4),"")</f>
      </c>
      <c r="U10" s="8">
        <f>IF((0=1),SUM(B4:U4),"")</f>
      </c>
      <c r="V10" s="8">
        <f>IF((0=1),SUM(B4:V4),"")</f>
      </c>
      <c r="W10" s="8">
        <f>IF((0=1),SUM(B4:W4),"")</f>
      </c>
      <c r="X10" s="8">
        <f>IF((0=1),SUM(B4:X4),"")</f>
      </c>
      <c r="Y10" s="8">
        <f>IF((0=1),SUM(B4:Y4),"")</f>
      </c>
      <c r="Z10" s="8">
        <f>IF((0=1),SUM(B4:Z4),"")</f>
      </c>
      <c r="AA10" s="8">
        <f>IF((0=1),SUM(B4:AA4),"")</f>
      </c>
      <c r="AB10" s="8">
        <f>IF((0=1),SUM(B4:AB4),"")</f>
      </c>
      <c r="AC10" s="8">
        <f>IF((0=1),SUM(B4:AC4),"")</f>
      </c>
      <c r="AD10" s="8">
        <f>IF((0=1),SUM(B4:AD4),"")</f>
      </c>
      <c r="AE10" s="8">
        <f>IF((0=1),SUM(B4:AE4),"")</f>
      </c>
      <c r="AF10" s="8">
        <f>IF((0=1),SUM(B4:AF4),"")</f>
      </c>
      <c r="AG10" s="8">
        <f>IF((0=1),SUM(B4:AG4),"")</f>
      </c>
      <c r="AH10" s="8">
        <f>IF((0=1),SUM(B4:AH4),"")</f>
      </c>
      <c r="AI10" s="8">
        <f>IF((0=1),SUM(B4:AI4),"")</f>
      </c>
      <c r="AJ10" s="8">
        <f>IF((0=1),SUM(B4:AJ4),"")</f>
      </c>
      <c r="AK10" s="8">
        <f>IF((0=1),SUM(B4:AK4),"")</f>
      </c>
      <c r="AL10" s="8">
        <f>IF((0=1),SUM(B4:AL4),"")</f>
      </c>
      <c r="AM10" s="8">
        <f>IF((0=1),SUM(B4:AM4),"")</f>
      </c>
      <c r="AN10" s="8">
        <f>IF((0=1),SUM(B4:AN4),"")</f>
      </c>
      <c r="AO10" s="8">
        <f>IF((0=1),SUM(B4:AO4),"")</f>
      </c>
      <c r="AP10" s="8">
        <f>IF((0=1),SUM(B4:AP4),"")</f>
      </c>
      <c r="AQ10" s="8">
        <f>IF((0=1),SUM(B4:AQ4),"")</f>
      </c>
      <c r="AR10" s="8">
        <f>IF((0=1),SUM(B4:AR4),"")</f>
      </c>
      <c r="AS10" s="8">
        <f>IF((0=1),SUM(B4:AS4),"")</f>
      </c>
      <c r="AT10" s="8">
        <f>IF((0=1),SUM(B4:AT4),"")</f>
      </c>
      <c r="AU10" s="8">
        <f>IF((0=1),SUM(B4:AU4),"")</f>
      </c>
      <c r="AV10" s="8">
        <f>IF((0=1),SUM(B4:AV4),"")</f>
      </c>
      <c r="AW10" s="8">
        <f>IF((0=1),SUM(B4:AW4),"")</f>
      </c>
      <c r="AX10" s="8">
        <f>IF((0=1),SUM(B4:AX4),"")</f>
      </c>
      <c r="AY10" s="8">
        <f>IF((0=1),SUM(B4:AY4),"")</f>
      </c>
      <c r="AZ10" s="8">
        <f>IF((0=1),SUM(B4:AZ4),"")</f>
      </c>
      <c r="BA10" s="8">
        <f>IF((0=1),SUM(B4:BA4),"")</f>
      </c>
      <c r="BB10" s="8">
        <f>IF((0=1),SUM(B4:BB4),"")</f>
      </c>
      <c r="BC10" s="8">
        <f>IF((0=1),SUM(B4:BC4),"")</f>
      </c>
      <c r="BD10" s="8">
        <f>IF((0=1),SUM(B4:BD4),"")</f>
      </c>
      <c r="BE10" s="8">
        <f>IF((0=1),SUM(B4:BE4),"")</f>
      </c>
      <c r="BF10" s="8">
        <f>IF((0=1),SUM(B4:BF4),"")</f>
      </c>
      <c r="BG10" s="8">
        <f>IF((0=1),SUM(B4:BG4),"")</f>
      </c>
      <c r="BH10" s="8">
        <f>IF((0=1),SUM(B4:BH4),"")</f>
      </c>
      <c r="BI10" s="8">
        <f>IF((0=1),SUM(B4:BI4),"")</f>
      </c>
      <c r="BJ10" s="8">
        <f>IF((0=1),SUM(B4:BJ4),"")</f>
      </c>
      <c r="BK10" s="8">
        <f>IF((0=1),SUM(B4:BK4),"")</f>
      </c>
      <c r="BL10" s="8">
        <f>IF((0=1),SUM(B4:BL4),"")</f>
      </c>
      <c r="BM10" s="8">
        <f>IF((0=1),SUM(B4:BM4),"")</f>
      </c>
      <c r="BN10" s="8">
        <f>IF((0=1),SUM(B4:BN4),"")</f>
      </c>
      <c r="BO10" s="8">
        <f>IF((0=1),SUM(B4:BO4),"")</f>
      </c>
      <c r="BP10" s="8">
        <f>IF((0=1),SUM(B4:BP4),"")</f>
      </c>
      <c r="BQ10" s="8">
        <f>IF((0=1),SUM(B4:BQ4),"")</f>
      </c>
      <c r="BR10" s="8">
        <f>IF((0=1),SUM(B4:BR4),"")</f>
      </c>
      <c r="BS10" s="8">
        <f>IF((0=1),SUM(B4:BS4),"")</f>
      </c>
      <c r="BT10" s="8">
        <f>IF((0=1),SUM(B4:BT4),"")</f>
      </c>
      <c r="BU10" s="8">
        <f>IF((0=1),SUM(B4:BU4),"")</f>
      </c>
      <c r="BV10" s="8">
        <f>IF((0=1),SUM(B4:BV4),"")</f>
      </c>
      <c r="BW10" s="8">
        <f>IF((0=1),SUM(B4:BW4),"")</f>
      </c>
      <c r="BX10" s="8">
        <f>IF((0=1),SUM(B4:BX4),"")</f>
      </c>
      <c r="BY10" s="8">
        <f>IF((0=1),SUM(B4:BY4),"")</f>
      </c>
      <c r="BZ10" s="8">
        <f>IF((0=1),SUM(B4:BZ4),"")</f>
      </c>
      <c r="CA10" s="8">
        <f>IF((0=1),SUM(B4:CA4),"")</f>
      </c>
      <c r="CB10" s="8">
        <f>IF((0=1),SUM(B4:CB4),"")</f>
      </c>
      <c r="CC10" s="8">
        <f>IF((0=1),SUM(B4:CC4),"")</f>
      </c>
      <c r="CD10" s="8">
        <f>IF((0=1),SUM(B4:CD4),"")</f>
      </c>
      <c r="CE10" s="8">
        <f>IF((0=1),SUM(B4:CE4),"")</f>
      </c>
      <c r="CF10" s="8">
        <f>IF((0=1),SUM(B4:CF4),"")</f>
      </c>
      <c r="CG10" s="8">
        <f>IF((0=1),SUM(B4:CG4),"")</f>
      </c>
      <c r="CH10" s="8">
        <f>IF((0=1),SUM(B4:CH4),"")</f>
      </c>
      <c r="CI10" s="8">
        <f>IF((0=1),SUM(B4:CI4),"")</f>
      </c>
      <c r="CJ10" s="8">
        <f>IF((0=1),SUM(B4:CJ4),"")</f>
      </c>
      <c r="CK10" s="8">
        <f>IF((0=1),SUM(B4:CK4),"")</f>
      </c>
      <c r="CL10" s="8">
        <f>IF((0=1),SUM(B4:CL4),"")</f>
      </c>
      <c r="CM10" s="8">
        <f>IF((0=1),SUM(B4:CM4),"")</f>
      </c>
      <c r="CN10" s="8">
        <f>IF((0=1),SUM(B4:CN4),"")</f>
      </c>
      <c r="CO10" s="8">
        <f>IF((0=1),SUM(B4:CO4),"")</f>
      </c>
      <c r="CP10" s="8">
        <f>IF((0=1),SUM(B4:CP4),"")</f>
      </c>
      <c r="CQ10" s="8">
        <f>IF((0=1),SUM(B4:CQ4),"")</f>
      </c>
      <c r="CR10" s="8">
        <f>IF((0=1),SUM(B4:CR4),"")</f>
      </c>
      <c r="CS10" s="8">
        <f>IF((0=1),SUM(B4:CS4),"")</f>
      </c>
      <c r="CT10" s="8">
        <f>IF((0=1),SUM(B4:CT4),"")</f>
      </c>
      <c r="CU10" s="8">
        <f>IF((0=1),SUM(B4:CU4),"")</f>
      </c>
      <c r="CV10" s="8">
        <f>IF((0=1),SUM(B4:CV4),"")</f>
      </c>
      <c r="CW10" s="8">
        <f>IF((0=1),SUM(B4:CW4),"")</f>
      </c>
    </row>
    <row r="11">
      <c r="A11" s="0" t="inlineStr">
        <is>
          <t xml:space="preserve">Evaluated days to date</t>
        </is>
      </c>
      <c r="B11" s="4">
        <f>IF((1=1),COUNT(B2),"")</f>
        <v>1</v>
      </c>
      <c r="C11" s="4">
        <f>IF((0=1),COUNT(B2:C2),"")</f>
      </c>
      <c r="D11" s="4">
        <f>IF((0=1),COUNT(B2:D2),"")</f>
      </c>
      <c r="E11" s="4">
        <f>IF((0=1),COUNT(B2:E2),"")</f>
      </c>
      <c r="F11" s="4">
        <f>IF((0=1),COUNT(B2:F2),"")</f>
      </c>
      <c r="G11" s="4">
        <f>IF((0=1),COUNT(B2:G2),"")</f>
      </c>
      <c r="H11" s="4">
        <f>IF((0=1),COUNT(B2:H2),"")</f>
      </c>
      <c r="I11" s="4">
        <f>IF((0=1),COUNT(B2:I2),"")</f>
      </c>
      <c r="J11" s="4">
        <f>IF((0=1),COUNT(B2:J2),"")</f>
      </c>
      <c r="K11" s="4">
        <f>IF((0=1),COUNT(B2:K2),"")</f>
      </c>
      <c r="L11" s="4">
        <f>IF((0=1),COUNT(B2:L2),"")</f>
      </c>
      <c r="M11" s="4">
        <f>IF((0=1),COUNT(B2:M2),"")</f>
      </c>
      <c r="N11" s="4">
        <f>IF((0=1),COUNT(B2:N2),"")</f>
      </c>
      <c r="O11" s="4">
        <f>IF((0=1),COUNT(B2:O2),"")</f>
      </c>
      <c r="P11" s="4">
        <f>IF((0=1),COUNT(B2:P2),"")</f>
      </c>
      <c r="Q11" s="4">
        <f>IF((0=1),COUNT(B2:Q2),"")</f>
      </c>
      <c r="R11" s="4">
        <f>IF((0=1),COUNT(B2:R2),"")</f>
      </c>
      <c r="S11" s="4">
        <f>IF((0=1),COUNT(B2:S2),"")</f>
      </c>
      <c r="T11" s="4">
        <f>IF((0=1),COUNT(B2:T2),"")</f>
      </c>
      <c r="U11" s="4">
        <f>IF((0=1),COUNT(B2:U2),"")</f>
      </c>
      <c r="V11" s="4">
        <f>IF((0=1),COUNT(B2:V2),"")</f>
      </c>
      <c r="W11" s="4">
        <f>IF((0=1),COUNT(B2:W2),"")</f>
      </c>
      <c r="X11" s="4">
        <f>IF((0=1),COUNT(B2:X2),"")</f>
      </c>
      <c r="Y11" s="4">
        <f>IF((0=1),COUNT(B2:Y2),"")</f>
      </c>
      <c r="Z11" s="4">
        <f>IF((0=1),COUNT(B2:Z2),"")</f>
      </c>
      <c r="AA11" s="4">
        <f>IF((0=1),COUNT(B2:AA2),"")</f>
      </c>
      <c r="AB11" s="4">
        <f>IF((0=1),COUNT(B2:AB2),"")</f>
      </c>
      <c r="AC11" s="4">
        <f>IF((0=1),COUNT(B2:AC2),"")</f>
      </c>
      <c r="AD11" s="4">
        <f>IF((0=1),COUNT(B2:AD2),"")</f>
      </c>
      <c r="AE11" s="4">
        <f>IF((0=1),COUNT(B2:AE2),"")</f>
      </c>
      <c r="AF11" s="4">
        <f>IF((0=1),COUNT(B2:AF2),"")</f>
      </c>
      <c r="AG11" s="4">
        <f>IF((0=1),COUNT(B2:AG2),"")</f>
      </c>
      <c r="AH11" s="4">
        <f>IF((0=1),COUNT(B2:AH2),"")</f>
      </c>
      <c r="AI11" s="4">
        <f>IF((0=1),COUNT(B2:AI2),"")</f>
      </c>
      <c r="AJ11" s="4">
        <f>IF((0=1),COUNT(B2:AJ2),"")</f>
      </c>
      <c r="AK11" s="4">
        <f>IF((0=1),COUNT(B2:AK2),"")</f>
      </c>
      <c r="AL11" s="4">
        <f>IF((0=1),COUNT(B2:AL2),"")</f>
      </c>
      <c r="AM11" s="4">
        <f>IF((0=1),COUNT(B2:AM2),"")</f>
      </c>
      <c r="AN11" s="4">
        <f>IF((0=1),COUNT(B2:AN2),"")</f>
      </c>
      <c r="AO11" s="4">
        <f>IF((0=1),COUNT(B2:AO2),"")</f>
      </c>
      <c r="AP11" s="4">
        <f>IF((0=1),COUNT(B2:AP2),"")</f>
      </c>
      <c r="AQ11" s="4">
        <f>IF((0=1),COUNT(B2:AQ2),"")</f>
      </c>
      <c r="AR11" s="4">
        <f>IF((0=1),COUNT(B2:AR2),"")</f>
      </c>
      <c r="AS11" s="4">
        <f>IF((0=1),COUNT(B2:AS2),"")</f>
      </c>
      <c r="AT11" s="4">
        <f>IF((0=1),COUNT(B2:AT2),"")</f>
      </c>
      <c r="AU11" s="4">
        <f>IF((0=1),COUNT(B2:AU2),"")</f>
      </c>
      <c r="AV11" s="4">
        <f>IF((0=1),COUNT(B2:AV2),"")</f>
      </c>
      <c r="AW11" s="4">
        <f>IF((0=1),COUNT(B2:AW2),"")</f>
      </c>
      <c r="AX11" s="4">
        <f>IF((0=1),COUNT(B2:AX2),"")</f>
      </c>
      <c r="AY11" s="4">
        <f>IF((0=1),COUNT(B2:AY2),"")</f>
      </c>
      <c r="AZ11" s="4">
        <f>IF((0=1),COUNT(B2:AZ2),"")</f>
      </c>
      <c r="BA11" s="4">
        <f>IF((0=1),COUNT(B2:BA2),"")</f>
      </c>
      <c r="BB11" s="4">
        <f>IF((0=1),COUNT(B2:BB2),"")</f>
      </c>
      <c r="BC11" s="4">
        <f>IF((0=1),COUNT(B2:BC2),"")</f>
      </c>
      <c r="BD11" s="4">
        <f>IF((0=1),COUNT(B2:BD2),"")</f>
      </c>
      <c r="BE11" s="4">
        <f>IF((0=1),COUNT(B2:BE2),"")</f>
      </c>
      <c r="BF11" s="4">
        <f>IF((0=1),COUNT(B2:BF2),"")</f>
      </c>
      <c r="BG11" s="4">
        <f>IF((0=1),COUNT(B2:BG2),"")</f>
      </c>
      <c r="BH11" s="4">
        <f>IF((0=1),COUNT(B2:BH2),"")</f>
      </c>
      <c r="BI11" s="4">
        <f>IF((0=1),COUNT(B2:BI2),"")</f>
      </c>
      <c r="BJ11" s="4">
        <f>IF((0=1),COUNT(B2:BJ2),"")</f>
      </c>
      <c r="BK11" s="4">
        <f>IF((0=1),COUNT(B2:BK2),"")</f>
      </c>
      <c r="BL11" s="4">
        <f>IF((0=1),COUNT(B2:BL2),"")</f>
      </c>
      <c r="BM11" s="4">
        <f>IF((0=1),COUNT(B2:BM2),"")</f>
      </c>
      <c r="BN11" s="4">
        <f>IF((0=1),COUNT(B2:BN2),"")</f>
      </c>
      <c r="BO11" s="4">
        <f>IF((0=1),COUNT(B2:BO2),"")</f>
      </c>
      <c r="BP11" s="4">
        <f>IF((0=1),COUNT(B2:BP2),"")</f>
      </c>
      <c r="BQ11" s="4">
        <f>IF((0=1),COUNT(B2:BQ2),"")</f>
      </c>
      <c r="BR11" s="4">
        <f>IF((0=1),COUNT(B2:BR2),"")</f>
      </c>
      <c r="BS11" s="4">
        <f>IF((0=1),COUNT(B2:BS2),"")</f>
      </c>
      <c r="BT11" s="4">
        <f>IF((0=1),COUNT(B2:BT2),"")</f>
      </c>
      <c r="BU11" s="4">
        <f>IF((0=1),COUNT(B2:BU2),"")</f>
      </c>
      <c r="BV11" s="4">
        <f>IF((0=1),COUNT(B2:BV2),"")</f>
      </c>
      <c r="BW11" s="4">
        <f>IF((0=1),COUNT(B2:BW2),"")</f>
      </c>
      <c r="BX11" s="4">
        <f>IF((0=1),COUNT(B2:BX2),"")</f>
      </c>
      <c r="BY11" s="4">
        <f>IF((0=1),COUNT(B2:BY2),"")</f>
      </c>
      <c r="BZ11" s="4">
        <f>IF((0=1),COUNT(B2:BZ2),"")</f>
      </c>
      <c r="CA11" s="4">
        <f>IF((0=1),COUNT(B2:CA2),"")</f>
      </c>
      <c r="CB11" s="4">
        <f>IF((0=1),COUNT(B2:CB2),"")</f>
      </c>
      <c r="CC11" s="4">
        <f>IF((0=1),COUNT(B2:CC2),"")</f>
      </c>
      <c r="CD11" s="4">
        <f>IF((0=1),COUNT(B2:CD2),"")</f>
      </c>
      <c r="CE11" s="4">
        <f>IF((0=1),COUNT(B2:CE2),"")</f>
      </c>
      <c r="CF11" s="4">
        <f>IF((0=1),COUNT(B2:CF2),"")</f>
      </c>
      <c r="CG11" s="4">
        <f>IF((0=1),COUNT(B2:CG2),"")</f>
      </c>
      <c r="CH11" s="4">
        <f>IF((0=1),COUNT(B2:CH2),"")</f>
      </c>
      <c r="CI11" s="4">
        <f>IF((0=1),COUNT(B2:CI2),"")</f>
      </c>
      <c r="CJ11" s="4">
        <f>IF((0=1),COUNT(B2:CJ2),"")</f>
      </c>
      <c r="CK11" s="4">
        <f>IF((0=1),COUNT(B2:CK2),"")</f>
      </c>
      <c r="CL11" s="4">
        <f>IF((0=1),COUNT(B2:CL2),"")</f>
      </c>
      <c r="CM11" s="4">
        <f>IF((0=1),COUNT(B2:CM2),"")</f>
      </c>
      <c r="CN11" s="4">
        <f>IF((0=1),COUNT(B2:CN2),"")</f>
      </c>
      <c r="CO11" s="4">
        <f>IF((0=1),COUNT(B2:CO2),"")</f>
      </c>
      <c r="CP11" s="4">
        <f>IF((0=1),COUNT(B2:CP2),"")</f>
      </c>
      <c r="CQ11" s="4">
        <f>IF((0=1),COUNT(B2:CQ2),"")</f>
      </c>
      <c r="CR11" s="4">
        <f>IF((0=1),COUNT(B2:CR2),"")</f>
      </c>
      <c r="CS11" s="4">
        <f>IF((0=1),COUNT(B2:CS2),"")</f>
      </c>
      <c r="CT11" s="4">
        <f>IF((0=1),COUNT(B2:CT2),"")</f>
      </c>
      <c r="CU11" s="4">
        <f>IF((0=1),COUNT(B2:CU2),"")</f>
      </c>
      <c r="CV11" s="4">
        <f>IF((0=1),COUNT(B2:CV2),"")</f>
      </c>
      <c r="CW11" s="4">
        <f>IF((0=1),COUNT(B2:CW2),"")</f>
      </c>
    </row>
    <row r="12">
      <c r="A12" s="0" t="inlineStr">
        <is>
          <t xml:space="preserve">Running mean, bps/day</t>
        </is>
      </c>
      <c r="B12" s="8">
        <f>IF((1=1),(B9/B11),"")</f>
        <v>-2.965</v>
      </c>
      <c r="C12" s="8">
        <f>IF((0=1),(C9/C11),"")</f>
      </c>
      <c r="D12" s="8">
        <f>IF((0=1),(D9/D11),"")</f>
      </c>
      <c r="E12" s="8">
        <f>IF((0=1),(E9/E11),"")</f>
      </c>
      <c r="F12" s="8">
        <f>IF((0=1),(F9/F11),"")</f>
      </c>
      <c r="G12" s="8">
        <f>IF((0=1),(G9/G11),"")</f>
      </c>
      <c r="H12" s="8">
        <f>IF((0=1),(H9/H11),"")</f>
      </c>
      <c r="I12" s="8">
        <f>IF((0=1),(I9/I11),"")</f>
      </c>
      <c r="J12" s="8">
        <f>IF((0=1),(J9/J11),"")</f>
      </c>
      <c r="K12" s="8">
        <f>IF((0=1),(K9/K11),"")</f>
      </c>
      <c r="L12" s="8">
        <f>IF((0=1),(L9/L11),"")</f>
      </c>
      <c r="M12" s="8">
        <f>IF((0=1),(M9/M11),"")</f>
      </c>
      <c r="N12" s="8">
        <f>IF((0=1),(N9/N11),"")</f>
      </c>
      <c r="O12" s="8">
        <f>IF((0=1),(O9/O11),"")</f>
      </c>
      <c r="P12" s="8">
        <f>IF((0=1),(P9/P11),"")</f>
      </c>
      <c r="Q12" s="8">
        <f>IF((0=1),(Q9/Q11),"")</f>
      </c>
      <c r="R12" s="8">
        <f>IF((0=1),(R9/R11),"")</f>
      </c>
      <c r="S12" s="8">
        <f>IF((0=1),(S9/S11),"")</f>
      </c>
      <c r="T12" s="8">
        <f>IF((0=1),(T9/T11),"")</f>
      </c>
      <c r="U12" s="8">
        <f>IF((0=1),(U9/U11),"")</f>
      </c>
      <c r="V12" s="8">
        <f>IF((0=1),(V9/V11),"")</f>
      </c>
      <c r="W12" s="8">
        <f>IF((0=1),(W9/W11),"")</f>
      </c>
      <c r="X12" s="8">
        <f>IF((0=1),(X9/X11),"")</f>
      </c>
      <c r="Y12" s="8">
        <f>IF((0=1),(Y9/Y11),"")</f>
      </c>
      <c r="Z12" s="8">
        <f>IF((0=1),(Z9/Z11),"")</f>
      </c>
      <c r="AA12" s="8">
        <f>IF((0=1),(AA9/AA11),"")</f>
      </c>
      <c r="AB12" s="8">
        <f>IF((0=1),(AB9/AB11),"")</f>
      </c>
      <c r="AC12" s="8">
        <f>IF((0=1),(AC9/AC11),"")</f>
      </c>
      <c r="AD12" s="8">
        <f>IF((0=1),(AD9/AD11),"")</f>
      </c>
      <c r="AE12" s="8">
        <f>IF((0=1),(AE9/AE11),"")</f>
      </c>
      <c r="AF12" s="8">
        <f>IF((0=1),(AF9/AF11),"")</f>
      </c>
      <c r="AG12" s="8">
        <f>IF((0=1),(AG9/AG11),"")</f>
      </c>
      <c r="AH12" s="8">
        <f>IF((0=1),(AH9/AH11),"")</f>
      </c>
      <c r="AI12" s="8">
        <f>IF((0=1),(AI9/AI11),"")</f>
      </c>
      <c r="AJ12" s="8">
        <f>IF((0=1),(AJ9/AJ11),"")</f>
      </c>
      <c r="AK12" s="8">
        <f>IF((0=1),(AK9/AK11),"")</f>
      </c>
      <c r="AL12" s="8">
        <f>IF((0=1),(AL9/AL11),"")</f>
      </c>
      <c r="AM12" s="8">
        <f>IF((0=1),(AM9/AM11),"")</f>
      </c>
      <c r="AN12" s="8">
        <f>IF((0=1),(AN9/AN11),"")</f>
      </c>
      <c r="AO12" s="8">
        <f>IF((0=1),(AO9/AO11),"")</f>
      </c>
      <c r="AP12" s="8">
        <f>IF((0=1),(AP9/AP11),"")</f>
      </c>
      <c r="AQ12" s="8">
        <f>IF((0=1),(AQ9/AQ11),"")</f>
      </c>
      <c r="AR12" s="8">
        <f>IF((0=1),(AR9/AR11),"")</f>
      </c>
      <c r="AS12" s="8">
        <f>IF((0=1),(AS9/AS11),"")</f>
      </c>
      <c r="AT12" s="8">
        <f>IF((0=1),(AT9/AT11),"")</f>
      </c>
      <c r="AU12" s="8">
        <f>IF((0=1),(AU9/AU11),"")</f>
      </c>
      <c r="AV12" s="8">
        <f>IF((0=1),(AV9/AV11),"")</f>
      </c>
      <c r="AW12" s="8">
        <f>IF((0=1),(AW9/AW11),"")</f>
      </c>
      <c r="AX12" s="8">
        <f>IF((0=1),(AX9/AX11),"")</f>
      </c>
      <c r="AY12" s="8">
        <f>IF((0=1),(AY9/AY11),"")</f>
      </c>
      <c r="AZ12" s="8">
        <f>IF((0=1),(AZ9/AZ11),"")</f>
      </c>
      <c r="BA12" s="8">
        <f>IF((0=1),(BA9/BA11),"")</f>
      </c>
      <c r="BB12" s="8">
        <f>IF((0=1),(BB9/BB11),"")</f>
      </c>
      <c r="BC12" s="8">
        <f>IF((0=1),(BC9/BC11),"")</f>
      </c>
      <c r="BD12" s="8">
        <f>IF((0=1),(BD9/BD11),"")</f>
      </c>
      <c r="BE12" s="8">
        <f>IF((0=1),(BE9/BE11),"")</f>
      </c>
      <c r="BF12" s="8">
        <f>IF((0=1),(BF9/BF11),"")</f>
      </c>
      <c r="BG12" s="8">
        <f>IF((0=1),(BG9/BG11),"")</f>
      </c>
      <c r="BH12" s="8">
        <f>IF((0=1),(BH9/BH11),"")</f>
      </c>
      <c r="BI12" s="8">
        <f>IF((0=1),(BI9/BI11),"")</f>
      </c>
      <c r="BJ12" s="8">
        <f>IF((0=1),(BJ9/BJ11),"")</f>
      </c>
      <c r="BK12" s="8">
        <f>IF((0=1),(BK9/BK11),"")</f>
      </c>
      <c r="BL12" s="8">
        <f>IF((0=1),(BL9/BL11),"")</f>
      </c>
      <c r="BM12" s="8">
        <f>IF((0=1),(BM9/BM11),"")</f>
      </c>
      <c r="BN12" s="8">
        <f>IF((0=1),(BN9/BN11),"")</f>
      </c>
      <c r="BO12" s="8">
        <f>IF((0=1),(BO9/BO11),"")</f>
      </c>
      <c r="BP12" s="8">
        <f>IF((0=1),(BP9/BP11),"")</f>
      </c>
      <c r="BQ12" s="8">
        <f>IF((0=1),(BQ9/BQ11),"")</f>
      </c>
      <c r="BR12" s="8">
        <f>IF((0=1),(BR9/BR11),"")</f>
      </c>
      <c r="BS12" s="8">
        <f>IF((0=1),(BS9/BS11),"")</f>
      </c>
      <c r="BT12" s="8">
        <f>IF((0=1),(BT9/BT11),"")</f>
      </c>
      <c r="BU12" s="8">
        <f>IF((0=1),(BU9/BU11),"")</f>
      </c>
      <c r="BV12" s="8">
        <f>IF((0=1),(BV9/BV11),"")</f>
      </c>
      <c r="BW12" s="8">
        <f>IF((0=1),(BW9/BW11),"")</f>
      </c>
      <c r="BX12" s="8">
        <f>IF((0=1),(BX9/BX11),"")</f>
      </c>
      <c r="BY12" s="8">
        <f>IF((0=1),(BY9/BY11),"")</f>
      </c>
      <c r="BZ12" s="8">
        <f>IF((0=1),(BZ9/BZ11),"")</f>
      </c>
      <c r="CA12" s="8">
        <f>IF((0=1),(CA9/CA11),"")</f>
      </c>
      <c r="CB12" s="8">
        <f>IF((0=1),(CB9/CB11),"")</f>
      </c>
      <c r="CC12" s="8">
        <f>IF((0=1),(CC9/CC11),"")</f>
      </c>
      <c r="CD12" s="8">
        <f>IF((0=1),(CD9/CD11),"")</f>
      </c>
      <c r="CE12" s="8">
        <f>IF((0=1),(CE9/CE11),"")</f>
      </c>
      <c r="CF12" s="8">
        <f>IF((0=1),(CF9/CF11),"")</f>
      </c>
      <c r="CG12" s="8">
        <f>IF((0=1),(CG9/CG11),"")</f>
      </c>
      <c r="CH12" s="8">
        <f>IF((0=1),(CH9/CH11),"")</f>
      </c>
      <c r="CI12" s="8">
        <f>IF((0=1),(CI9/CI11),"")</f>
      </c>
      <c r="CJ12" s="8">
        <f>IF((0=1),(CJ9/CJ11),"")</f>
      </c>
      <c r="CK12" s="8">
        <f>IF((0=1),(CK9/CK11),"")</f>
      </c>
      <c r="CL12" s="8">
        <f>IF((0=1),(CL9/CL11),"")</f>
      </c>
      <c r="CM12" s="8">
        <f>IF((0=1),(CM9/CM11),"")</f>
      </c>
      <c r="CN12" s="8">
        <f>IF((0=1),(CN9/CN11),"")</f>
      </c>
      <c r="CO12" s="8">
        <f>IF((0=1),(CO9/CO11),"")</f>
      </c>
      <c r="CP12" s="8">
        <f>IF((0=1),(CP9/CP11),"")</f>
      </c>
      <c r="CQ12" s="8">
        <f>IF((0=1),(CQ9/CQ11),"")</f>
      </c>
      <c r="CR12" s="8">
        <f>IF((0=1),(CR9/CR11),"")</f>
      </c>
      <c r="CS12" s="8">
        <f>IF((0=1),(CS9/CS11),"")</f>
      </c>
      <c r="CT12" s="8">
        <f>IF((0=1),(CT9/CT11),"")</f>
      </c>
      <c r="CU12" s="8">
        <f>IF((0=1),(CU9/CU11),"")</f>
      </c>
      <c r="CV12" s="8">
        <f>IF((0=1),(CV9/CV11),"")</f>
      </c>
      <c r="CW12" s="8">
        <f>IF((0=1),(CW9/CW11),"")</f>
      </c>
    </row>
    <row r="13">
      <c r="A13" s="0" t="inlineStr">
        <is>
          <t xml:space="preserve">Squared excess</t>
        </is>
      </c>
      <c r="B13" s="8">
        <f>IF((1=1),(B2*B2),"")</f>
        <v>8.791224999999999</v>
      </c>
      <c r="C13" s="8">
        <f>IF((0=1),(C2*C2),"")</f>
      </c>
      <c r="D13" s="8">
        <f>IF((0=1),(D2*D2),"")</f>
      </c>
      <c r="E13" s="8">
        <f>IF((0=1),(E2*E2),"")</f>
      </c>
      <c r="F13" s="8">
        <f>IF((0=1),(F2*F2),"")</f>
      </c>
      <c r="G13" s="8">
        <f>IF((0=1),(G2*G2),"")</f>
      </c>
      <c r="H13" s="8">
        <f>IF((0=1),(H2*H2),"")</f>
      </c>
      <c r="I13" s="8">
        <f>IF((0=1),(I2*I2),"")</f>
      </c>
      <c r="J13" s="8">
        <f>IF((0=1),(J2*J2),"")</f>
      </c>
      <c r="K13" s="8">
        <f>IF((0=1),(K2*K2),"")</f>
      </c>
      <c r="L13" s="8">
        <f>IF((0=1),(L2*L2),"")</f>
      </c>
      <c r="M13" s="8">
        <f>IF((0=1),(M2*M2),"")</f>
      </c>
      <c r="N13" s="8">
        <f>IF((0=1),(N2*N2),"")</f>
      </c>
      <c r="O13" s="8">
        <f>IF((0=1),(O2*O2),"")</f>
      </c>
      <c r="P13" s="8">
        <f>IF((0=1),(P2*P2),"")</f>
      </c>
      <c r="Q13" s="8">
        <f>IF((0=1),(Q2*Q2),"")</f>
      </c>
      <c r="R13" s="8">
        <f>IF((0=1),(R2*R2),"")</f>
      </c>
      <c r="S13" s="8">
        <f>IF((0=1),(S2*S2),"")</f>
      </c>
      <c r="T13" s="8">
        <f>IF((0=1),(T2*T2),"")</f>
      </c>
      <c r="U13" s="8">
        <f>IF((0=1),(U2*U2),"")</f>
      </c>
      <c r="V13" s="8">
        <f>IF((0=1),(V2*V2),"")</f>
      </c>
      <c r="W13" s="8">
        <f>IF((0=1),(W2*W2),"")</f>
      </c>
      <c r="X13" s="8">
        <f>IF((0=1),(X2*X2),"")</f>
      </c>
      <c r="Y13" s="8">
        <f>IF((0=1),(Y2*Y2),"")</f>
      </c>
      <c r="Z13" s="8">
        <f>IF((0=1),(Z2*Z2),"")</f>
      </c>
      <c r="AA13" s="8">
        <f>IF((0=1),(AA2*AA2),"")</f>
      </c>
      <c r="AB13" s="8">
        <f>IF((0=1),(AB2*AB2),"")</f>
      </c>
      <c r="AC13" s="8">
        <f>IF((0=1),(AC2*AC2),"")</f>
      </c>
      <c r="AD13" s="8">
        <f>IF((0=1),(AD2*AD2),"")</f>
      </c>
      <c r="AE13" s="8">
        <f>IF((0=1),(AE2*AE2),"")</f>
      </c>
      <c r="AF13" s="8">
        <f>IF((0=1),(AF2*AF2),"")</f>
      </c>
      <c r="AG13" s="8">
        <f>IF((0=1),(AG2*AG2),"")</f>
      </c>
      <c r="AH13" s="8">
        <f>IF((0=1),(AH2*AH2),"")</f>
      </c>
      <c r="AI13" s="8">
        <f>IF((0=1),(AI2*AI2),"")</f>
      </c>
      <c r="AJ13" s="8">
        <f>IF((0=1),(AJ2*AJ2),"")</f>
      </c>
      <c r="AK13" s="8">
        <f>IF((0=1),(AK2*AK2),"")</f>
      </c>
      <c r="AL13" s="8">
        <f>IF((0=1),(AL2*AL2),"")</f>
      </c>
      <c r="AM13" s="8">
        <f>IF((0=1),(AM2*AM2),"")</f>
      </c>
      <c r="AN13" s="8">
        <f>IF((0=1),(AN2*AN2),"")</f>
      </c>
      <c r="AO13" s="8">
        <f>IF((0=1),(AO2*AO2),"")</f>
      </c>
      <c r="AP13" s="8">
        <f>IF((0=1),(AP2*AP2),"")</f>
      </c>
      <c r="AQ13" s="8">
        <f>IF((0=1),(AQ2*AQ2),"")</f>
      </c>
      <c r="AR13" s="8">
        <f>IF((0=1),(AR2*AR2),"")</f>
      </c>
      <c r="AS13" s="8">
        <f>IF((0=1),(AS2*AS2),"")</f>
      </c>
      <c r="AT13" s="8">
        <f>IF((0=1),(AT2*AT2),"")</f>
      </c>
      <c r="AU13" s="8">
        <f>IF((0=1),(AU2*AU2),"")</f>
      </c>
      <c r="AV13" s="8">
        <f>IF((0=1),(AV2*AV2),"")</f>
      </c>
      <c r="AW13" s="8">
        <f>IF((0=1),(AW2*AW2),"")</f>
      </c>
      <c r="AX13" s="8">
        <f>IF((0=1),(AX2*AX2),"")</f>
      </c>
      <c r="AY13" s="8">
        <f>IF((0=1),(AY2*AY2),"")</f>
      </c>
      <c r="AZ13" s="8">
        <f>IF((0=1),(AZ2*AZ2),"")</f>
      </c>
      <c r="BA13" s="8">
        <f>IF((0=1),(BA2*BA2),"")</f>
      </c>
      <c r="BB13" s="8">
        <f>IF((0=1),(BB2*BB2),"")</f>
      </c>
      <c r="BC13" s="8">
        <f>IF((0=1),(BC2*BC2),"")</f>
      </c>
      <c r="BD13" s="8">
        <f>IF((0=1),(BD2*BD2),"")</f>
      </c>
      <c r="BE13" s="8">
        <f>IF((0=1),(BE2*BE2),"")</f>
      </c>
      <c r="BF13" s="8">
        <f>IF((0=1),(BF2*BF2),"")</f>
      </c>
      <c r="BG13" s="8">
        <f>IF((0=1),(BG2*BG2),"")</f>
      </c>
      <c r="BH13" s="8">
        <f>IF((0=1),(BH2*BH2),"")</f>
      </c>
      <c r="BI13" s="8">
        <f>IF((0=1),(BI2*BI2),"")</f>
      </c>
      <c r="BJ13" s="8">
        <f>IF((0=1),(BJ2*BJ2),"")</f>
      </c>
      <c r="BK13" s="8">
        <f>IF((0=1),(BK2*BK2),"")</f>
      </c>
      <c r="BL13" s="8">
        <f>IF((0=1),(BL2*BL2),"")</f>
      </c>
      <c r="BM13" s="8">
        <f>IF((0=1),(BM2*BM2),"")</f>
      </c>
      <c r="BN13" s="8">
        <f>IF((0=1),(BN2*BN2),"")</f>
      </c>
      <c r="BO13" s="8">
        <f>IF((0=1),(BO2*BO2),"")</f>
      </c>
      <c r="BP13" s="8">
        <f>IF((0=1),(BP2*BP2),"")</f>
      </c>
      <c r="BQ13" s="8">
        <f>IF((0=1),(BQ2*BQ2),"")</f>
      </c>
      <c r="BR13" s="8">
        <f>IF((0=1),(BR2*BR2),"")</f>
      </c>
      <c r="BS13" s="8">
        <f>IF((0=1),(BS2*BS2),"")</f>
      </c>
      <c r="BT13" s="8">
        <f>IF((0=1),(BT2*BT2),"")</f>
      </c>
      <c r="BU13" s="8">
        <f>IF((0=1),(BU2*BU2),"")</f>
      </c>
      <c r="BV13" s="8">
        <f>IF((0=1),(BV2*BV2),"")</f>
      </c>
      <c r="BW13" s="8">
        <f>IF((0=1),(BW2*BW2),"")</f>
      </c>
      <c r="BX13" s="8">
        <f>IF((0=1),(BX2*BX2),"")</f>
      </c>
      <c r="BY13" s="8">
        <f>IF((0=1),(BY2*BY2),"")</f>
      </c>
      <c r="BZ13" s="8">
        <f>IF((0=1),(BZ2*BZ2),"")</f>
      </c>
      <c r="CA13" s="8">
        <f>IF((0=1),(CA2*CA2),"")</f>
      </c>
      <c r="CB13" s="8">
        <f>IF((0=1),(CB2*CB2),"")</f>
      </c>
      <c r="CC13" s="8">
        <f>IF((0=1),(CC2*CC2),"")</f>
      </c>
      <c r="CD13" s="8">
        <f>IF((0=1),(CD2*CD2),"")</f>
      </c>
      <c r="CE13" s="8">
        <f>IF((0=1),(CE2*CE2),"")</f>
      </c>
      <c r="CF13" s="8">
        <f>IF((0=1),(CF2*CF2),"")</f>
      </c>
      <c r="CG13" s="8">
        <f>IF((0=1),(CG2*CG2),"")</f>
      </c>
      <c r="CH13" s="8">
        <f>IF((0=1),(CH2*CH2),"")</f>
      </c>
      <c r="CI13" s="8">
        <f>IF((0=1),(CI2*CI2),"")</f>
      </c>
      <c r="CJ13" s="8">
        <f>IF((0=1),(CJ2*CJ2),"")</f>
      </c>
      <c r="CK13" s="8">
        <f>IF((0=1),(CK2*CK2),"")</f>
      </c>
      <c r="CL13" s="8">
        <f>IF((0=1),(CL2*CL2),"")</f>
      </c>
      <c r="CM13" s="8">
        <f>IF((0=1),(CM2*CM2),"")</f>
      </c>
      <c r="CN13" s="8">
        <f>IF((0=1),(CN2*CN2),"")</f>
      </c>
      <c r="CO13" s="8">
        <f>IF((0=1),(CO2*CO2),"")</f>
      </c>
      <c r="CP13" s="8">
        <f>IF((0=1),(CP2*CP2),"")</f>
      </c>
      <c r="CQ13" s="8">
        <f>IF((0=1),(CQ2*CQ2),"")</f>
      </c>
      <c r="CR13" s="8">
        <f>IF((0=1),(CR2*CR2),"")</f>
      </c>
      <c r="CS13" s="8">
        <f>IF((0=1),(CS2*CS2),"")</f>
      </c>
      <c r="CT13" s="8">
        <f>IF((0=1),(CT2*CT2),"")</f>
      </c>
      <c r="CU13" s="8">
        <f>IF((0=1),(CU2*CU2),"")</f>
      </c>
      <c r="CV13" s="8">
        <f>IF((0=1),(CV2*CV2),"")</f>
      </c>
      <c r="CW13" s="8">
        <f>IF((0=1),(CW2*CW2),"")</f>
      </c>
    </row>
    <row r="14">
      <c r="A14" s="0" t="inlineStr">
        <is>
          <t xml:space="preserve">Running mean of squares</t>
        </is>
      </c>
      <c r="B14" s="8">
        <f>IF((1=1),(SUM(B13)/B11),"")</f>
        <v>8.791224999999999</v>
      </c>
      <c r="C14" s="8">
        <f>IF((0=1),(SUM(B13:C13)/C11),"")</f>
      </c>
      <c r="D14" s="8">
        <f>IF((0=1),(SUM(B13:D13)/D11),"")</f>
      </c>
      <c r="E14" s="8">
        <f>IF((0=1),(SUM(B13:E13)/E11),"")</f>
      </c>
      <c r="F14" s="8">
        <f>IF((0=1),(SUM(B13:F13)/F11),"")</f>
      </c>
      <c r="G14" s="8">
        <f>IF((0=1),(SUM(B13:G13)/G11),"")</f>
      </c>
      <c r="H14" s="8">
        <f>IF((0=1),(SUM(B13:H13)/H11),"")</f>
      </c>
      <c r="I14" s="8">
        <f>IF((0=1),(SUM(B13:I13)/I11),"")</f>
      </c>
      <c r="J14" s="8">
        <f>IF((0=1),(SUM(B13:J13)/J11),"")</f>
      </c>
      <c r="K14" s="8">
        <f>IF((0=1),(SUM(B13:K13)/K11),"")</f>
      </c>
      <c r="L14" s="8">
        <f>IF((0=1),(SUM(B13:L13)/L11),"")</f>
      </c>
      <c r="M14" s="8">
        <f>IF((0=1),(SUM(B13:M13)/M11),"")</f>
      </c>
      <c r="N14" s="8">
        <f>IF((0=1),(SUM(B13:N13)/N11),"")</f>
      </c>
      <c r="O14" s="8">
        <f>IF((0=1),(SUM(B13:O13)/O11),"")</f>
      </c>
      <c r="P14" s="8">
        <f>IF((0=1),(SUM(B13:P13)/P11),"")</f>
      </c>
      <c r="Q14" s="8">
        <f>IF((0=1),(SUM(B13:Q13)/Q11),"")</f>
      </c>
      <c r="R14" s="8">
        <f>IF((0=1),(SUM(B13:R13)/R11),"")</f>
      </c>
      <c r="S14" s="8">
        <f>IF((0=1),(SUM(B13:S13)/S11),"")</f>
      </c>
      <c r="T14" s="8">
        <f>IF((0=1),(SUM(B13:T13)/T11),"")</f>
      </c>
      <c r="U14" s="8">
        <f>IF((0=1),(SUM(B13:U13)/U11),"")</f>
      </c>
      <c r="V14" s="8">
        <f>IF((0=1),(SUM(B13:V13)/V11),"")</f>
      </c>
      <c r="W14" s="8">
        <f>IF((0=1),(SUM(B13:W13)/W11),"")</f>
      </c>
      <c r="X14" s="8">
        <f>IF((0=1),(SUM(B13:X13)/X11),"")</f>
      </c>
      <c r="Y14" s="8">
        <f>IF((0=1),(SUM(B13:Y13)/Y11),"")</f>
      </c>
      <c r="Z14" s="8">
        <f>IF((0=1),(SUM(B13:Z13)/Z11),"")</f>
      </c>
      <c r="AA14" s="8">
        <f>IF((0=1),(SUM(B13:AA13)/AA11),"")</f>
      </c>
      <c r="AB14" s="8">
        <f>IF((0=1),(SUM(B13:AB13)/AB11),"")</f>
      </c>
      <c r="AC14" s="8">
        <f>IF((0=1),(SUM(B13:AC13)/AC11),"")</f>
      </c>
      <c r="AD14" s="8">
        <f>IF((0=1),(SUM(B13:AD13)/AD11),"")</f>
      </c>
      <c r="AE14" s="8">
        <f>IF((0=1),(SUM(B13:AE13)/AE11),"")</f>
      </c>
      <c r="AF14" s="8">
        <f>IF((0=1),(SUM(B13:AF13)/AF11),"")</f>
      </c>
      <c r="AG14" s="8">
        <f>IF((0=1),(SUM(B13:AG13)/AG11),"")</f>
      </c>
      <c r="AH14" s="8">
        <f>IF((0=1),(SUM(B13:AH13)/AH11),"")</f>
      </c>
      <c r="AI14" s="8">
        <f>IF((0=1),(SUM(B13:AI13)/AI11),"")</f>
      </c>
      <c r="AJ14" s="8">
        <f>IF((0=1),(SUM(B13:AJ13)/AJ11),"")</f>
      </c>
      <c r="AK14" s="8">
        <f>IF((0=1),(SUM(B13:AK13)/AK11),"")</f>
      </c>
      <c r="AL14" s="8">
        <f>IF((0=1),(SUM(B13:AL13)/AL11),"")</f>
      </c>
      <c r="AM14" s="8">
        <f>IF((0=1),(SUM(B13:AM13)/AM11),"")</f>
      </c>
      <c r="AN14" s="8">
        <f>IF((0=1),(SUM(B13:AN13)/AN11),"")</f>
      </c>
      <c r="AO14" s="8">
        <f>IF((0=1),(SUM(B13:AO13)/AO11),"")</f>
      </c>
      <c r="AP14" s="8">
        <f>IF((0=1),(SUM(B13:AP13)/AP11),"")</f>
      </c>
      <c r="AQ14" s="8">
        <f>IF((0=1),(SUM(B13:AQ13)/AQ11),"")</f>
      </c>
      <c r="AR14" s="8">
        <f>IF((0=1),(SUM(B13:AR13)/AR11),"")</f>
      </c>
      <c r="AS14" s="8">
        <f>IF((0=1),(SUM(B13:AS13)/AS11),"")</f>
      </c>
      <c r="AT14" s="8">
        <f>IF((0=1),(SUM(B13:AT13)/AT11),"")</f>
      </c>
      <c r="AU14" s="8">
        <f>IF((0=1),(SUM(B13:AU13)/AU11),"")</f>
      </c>
      <c r="AV14" s="8">
        <f>IF((0=1),(SUM(B13:AV13)/AV11),"")</f>
      </c>
      <c r="AW14" s="8">
        <f>IF((0=1),(SUM(B13:AW13)/AW11),"")</f>
      </c>
      <c r="AX14" s="8">
        <f>IF((0=1),(SUM(B13:AX13)/AX11),"")</f>
      </c>
      <c r="AY14" s="8">
        <f>IF((0=1),(SUM(B13:AY13)/AY11),"")</f>
      </c>
      <c r="AZ14" s="8">
        <f>IF((0=1),(SUM(B13:AZ13)/AZ11),"")</f>
      </c>
      <c r="BA14" s="8">
        <f>IF((0=1),(SUM(B13:BA13)/BA11),"")</f>
      </c>
      <c r="BB14" s="8">
        <f>IF((0=1),(SUM(B13:BB13)/BB11),"")</f>
      </c>
      <c r="BC14" s="8">
        <f>IF((0=1),(SUM(B13:BC13)/BC11),"")</f>
      </c>
      <c r="BD14" s="8">
        <f>IF((0=1),(SUM(B13:BD13)/BD11),"")</f>
      </c>
      <c r="BE14" s="8">
        <f>IF((0=1),(SUM(B13:BE13)/BE11),"")</f>
      </c>
      <c r="BF14" s="8">
        <f>IF((0=1),(SUM(B13:BF13)/BF11),"")</f>
      </c>
      <c r="BG14" s="8">
        <f>IF((0=1),(SUM(B13:BG13)/BG11),"")</f>
      </c>
      <c r="BH14" s="8">
        <f>IF((0=1),(SUM(B13:BH13)/BH11),"")</f>
      </c>
      <c r="BI14" s="8">
        <f>IF((0=1),(SUM(B13:BI13)/BI11),"")</f>
      </c>
      <c r="BJ14" s="8">
        <f>IF((0=1),(SUM(B13:BJ13)/BJ11),"")</f>
      </c>
      <c r="BK14" s="8">
        <f>IF((0=1),(SUM(B13:BK13)/BK11),"")</f>
      </c>
      <c r="BL14" s="8">
        <f>IF((0=1),(SUM(B13:BL13)/BL11),"")</f>
      </c>
      <c r="BM14" s="8">
        <f>IF((0=1),(SUM(B13:BM13)/BM11),"")</f>
      </c>
      <c r="BN14" s="8">
        <f>IF((0=1),(SUM(B13:BN13)/BN11),"")</f>
      </c>
      <c r="BO14" s="8">
        <f>IF((0=1),(SUM(B13:BO13)/BO11),"")</f>
      </c>
      <c r="BP14" s="8">
        <f>IF((0=1),(SUM(B13:BP13)/BP11),"")</f>
      </c>
      <c r="BQ14" s="8">
        <f>IF((0=1),(SUM(B13:BQ13)/BQ11),"")</f>
      </c>
      <c r="BR14" s="8">
        <f>IF((0=1),(SUM(B13:BR13)/BR11),"")</f>
      </c>
      <c r="BS14" s="8">
        <f>IF((0=1),(SUM(B13:BS13)/BS11),"")</f>
      </c>
      <c r="BT14" s="8">
        <f>IF((0=1),(SUM(B13:BT13)/BT11),"")</f>
      </c>
      <c r="BU14" s="8">
        <f>IF((0=1),(SUM(B13:BU13)/BU11),"")</f>
      </c>
      <c r="BV14" s="8">
        <f>IF((0=1),(SUM(B13:BV13)/BV11),"")</f>
      </c>
      <c r="BW14" s="8">
        <f>IF((0=1),(SUM(B13:BW13)/BW11),"")</f>
      </c>
      <c r="BX14" s="8">
        <f>IF((0=1),(SUM(B13:BX13)/BX11),"")</f>
      </c>
      <c r="BY14" s="8">
        <f>IF((0=1),(SUM(B13:BY13)/BY11),"")</f>
      </c>
      <c r="BZ14" s="8">
        <f>IF((0=1),(SUM(B13:BZ13)/BZ11),"")</f>
      </c>
      <c r="CA14" s="8">
        <f>IF((0=1),(SUM(B13:CA13)/CA11),"")</f>
      </c>
      <c r="CB14" s="8">
        <f>IF((0=1),(SUM(B13:CB13)/CB11),"")</f>
      </c>
      <c r="CC14" s="8">
        <f>IF((0=1),(SUM(B13:CC13)/CC11),"")</f>
      </c>
      <c r="CD14" s="8">
        <f>IF((0=1),(SUM(B13:CD13)/CD11),"")</f>
      </c>
      <c r="CE14" s="8">
        <f>IF((0=1),(SUM(B13:CE13)/CE11),"")</f>
      </c>
      <c r="CF14" s="8">
        <f>IF((0=1),(SUM(B13:CF13)/CF11),"")</f>
      </c>
      <c r="CG14" s="8">
        <f>IF((0=1),(SUM(B13:CG13)/CG11),"")</f>
      </c>
      <c r="CH14" s="8">
        <f>IF((0=1),(SUM(B13:CH13)/CH11),"")</f>
      </c>
      <c r="CI14" s="8">
        <f>IF((0=1),(SUM(B13:CI13)/CI11),"")</f>
      </c>
      <c r="CJ14" s="8">
        <f>IF((0=1),(SUM(B13:CJ13)/CJ11),"")</f>
      </c>
      <c r="CK14" s="8">
        <f>IF((0=1),(SUM(B13:CK13)/CK11),"")</f>
      </c>
      <c r="CL14" s="8">
        <f>IF((0=1),(SUM(B13:CL13)/CL11),"")</f>
      </c>
      <c r="CM14" s="8">
        <f>IF((0=1),(SUM(B13:CM13)/CM11),"")</f>
      </c>
      <c r="CN14" s="8">
        <f>IF((0=1),(SUM(B13:CN13)/CN11),"")</f>
      </c>
      <c r="CO14" s="8">
        <f>IF((0=1),(SUM(B13:CO13)/CO11),"")</f>
      </c>
      <c r="CP14" s="8">
        <f>IF((0=1),(SUM(B13:CP13)/CP11),"")</f>
      </c>
      <c r="CQ14" s="8">
        <f>IF((0=1),(SUM(B13:CQ13)/CQ11),"")</f>
      </c>
      <c r="CR14" s="8">
        <f>IF((0=1),(SUM(B13:CR13)/CR11),"")</f>
      </c>
      <c r="CS14" s="8">
        <f>IF((0=1),(SUM(B13:CS13)/CS11),"")</f>
      </c>
      <c r="CT14" s="8">
        <f>IF((0=1),(SUM(B13:CT13)/CT11),"")</f>
      </c>
      <c r="CU14" s="8">
        <f>IF((0=1),(SUM(B13:CU13)/CU11),"")</f>
      </c>
      <c r="CV14" s="8">
        <f>IF((0=1),(SUM(B13:CV13)/CV11),"")</f>
      </c>
      <c r="CW14" s="8">
        <f>IF((0=1),(SUM(B13:CW13)/CW11),"")</f>
      </c>
    </row>
    <row r="15">
      <c r="A15" s="0" t="inlineStr">
        <is>
          <t xml:space="preserve">Running daily sd, bps</t>
        </is>
      </c>
      <c r="B15" s="4">
        <v>0</v>
      </c>
      <c r="C15" s="0"/>
      <c r="D15" s="0"/>
      <c r="E15" s="0"/>
      <c r="F15" s="0"/>
      <c r="G15" s="0"/>
      <c r="H15" s="0"/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0"/>
      <c r="AJ15" s="0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0"/>
      <c r="BS15" s="0"/>
      <c r="BT15" s="0"/>
      <c r="BU15" s="0"/>
      <c r="BV15" s="0"/>
      <c r="BW15" s="0"/>
      <c r="BX15" s="0"/>
      <c r="BY15" s="0"/>
      <c r="BZ15" s="0"/>
      <c r="CA15" s="0"/>
      <c r="CB15" s="0"/>
      <c r="CC15" s="0"/>
      <c r="CD15" s="0"/>
      <c r="CE15" s="0"/>
      <c r="CF15" s="0"/>
      <c r="CG15" s="0"/>
      <c r="CH15" s="0"/>
      <c r="CI15" s="0"/>
      <c r="CJ15" s="0"/>
      <c r="CK15" s="0"/>
      <c r="CL15" s="0"/>
      <c r="CM15" s="0"/>
      <c r="CN15" s="0"/>
      <c r="CO15" s="0"/>
      <c r="CP15" s="0"/>
      <c r="CQ15" s="0"/>
      <c r="CR15" s="0"/>
      <c r="CS15" s="0"/>
      <c r="CT15" s="0"/>
      <c r="CU15" s="0"/>
      <c r="CV15" s="0"/>
      <c r="CW15" s="0"/>
    </row>
    <row r="16">
      <c r="A16" s="0" t="inlineStr">
        <is>
          <t xml:space="preserve">Running t-stat</t>
        </is>
      </c>
      <c r="B16" s="0"/>
      <c r="C16" s="0"/>
      <c r="D16" s="0"/>
      <c r="E16" s="0"/>
      <c r="F16" s="0"/>
      <c r="G16" s="0"/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0"/>
      <c r="BA16" s="0"/>
      <c r="BB16" s="0"/>
      <c r="BC16" s="0"/>
      <c r="BD16" s="0"/>
      <c r="BE16" s="0"/>
      <c r="BF16" s="0"/>
      <c r="BG16" s="0"/>
      <c r="BH16" s="0"/>
      <c r="BI16" s="0"/>
      <c r="BJ16" s="0"/>
      <c r="BK16" s="0"/>
      <c r="BL16" s="0"/>
      <c r="BM16" s="0"/>
      <c r="BN16" s="0"/>
      <c r="BO16" s="0"/>
      <c r="BP16" s="0"/>
      <c r="BQ16" s="0"/>
      <c r="BR16" s="0"/>
      <c r="BS16" s="0"/>
      <c r="BT16" s="0"/>
      <c r="BU16" s="0"/>
      <c r="BV16" s="0"/>
      <c r="BW16" s="0"/>
      <c r="BX16" s="0"/>
      <c r="BY16" s="0"/>
      <c r="BZ16" s="0"/>
      <c r="CA16" s="0"/>
      <c r="CB16" s="0"/>
      <c r="CC16" s="0"/>
      <c r="CD16" s="0"/>
      <c r="CE16" s="0"/>
      <c r="CF16" s="0"/>
      <c r="CG16" s="0"/>
      <c r="CH16" s="0"/>
      <c r="CI16" s="0"/>
      <c r="CJ16" s="0"/>
      <c r="CK16" s="0"/>
      <c r="CL16" s="0"/>
      <c r="CM16" s="0"/>
      <c r="CN16" s="0"/>
      <c r="CO16" s="0"/>
      <c r="CP16" s="0"/>
      <c r="CQ16" s="0"/>
      <c r="CR16" s="0"/>
      <c r="CS16" s="0"/>
      <c r="CT16" s="0"/>
      <c r="CU16" s="0"/>
      <c r="CV16" s="0"/>
      <c r="CW16" s="0"/>
    </row>
    <row r="17">
      <c r="A17" s="0" t="inlineStr">
        <is>
          <t xml:space="preserve">Cumulative net P&amp;L on notional, $</t>
        </is>
      </c>
      <c r="B17" s="8">
        <f>IF((1=1),((SUM(B3)/10000)*'Assumptions (edit)'!B5),"")</f>
        <v>-162.85</v>
      </c>
      <c r="C17" s="8">
        <f>IF((0=1),((SUM(B3:C3)/10000)*'Assumptions (edit)'!B5),"")</f>
      </c>
      <c r="D17" s="8">
        <f>IF((0=1),((SUM(B3:D3)/10000)*'Assumptions (edit)'!B5),"")</f>
      </c>
      <c r="E17" s="8">
        <f>IF((0=1),((SUM(B3:E3)/10000)*'Assumptions (edit)'!B5),"")</f>
      </c>
      <c r="F17" s="8">
        <f>IF((0=1),((SUM(B3:F3)/10000)*'Assumptions (edit)'!B5),"")</f>
      </c>
      <c r="G17" s="8">
        <f>IF((0=1),((SUM(B3:G3)/10000)*'Assumptions (edit)'!B5),"")</f>
      </c>
      <c r="H17" s="8">
        <f>IF((0=1),((SUM(B3:H3)/10000)*'Assumptions (edit)'!B5),"")</f>
      </c>
      <c r="I17" s="8">
        <f>IF((0=1),((SUM(B3:I3)/10000)*'Assumptions (edit)'!B5),"")</f>
      </c>
      <c r="J17" s="8">
        <f>IF((0=1),((SUM(B3:J3)/10000)*'Assumptions (edit)'!B5),"")</f>
      </c>
      <c r="K17" s="8">
        <f>IF((0=1),((SUM(B3:K3)/10000)*'Assumptions (edit)'!B5),"")</f>
      </c>
      <c r="L17" s="8">
        <f>IF((0=1),((SUM(B3:L3)/10000)*'Assumptions (edit)'!B5),"")</f>
      </c>
      <c r="M17" s="8">
        <f>IF((0=1),((SUM(B3:M3)/10000)*'Assumptions (edit)'!B5),"")</f>
      </c>
      <c r="N17" s="8">
        <f>IF((0=1),((SUM(B3:N3)/10000)*'Assumptions (edit)'!B5),"")</f>
      </c>
      <c r="O17" s="8">
        <f>IF((0=1),((SUM(B3:O3)/10000)*'Assumptions (edit)'!B5),"")</f>
      </c>
      <c r="P17" s="8">
        <f>IF((0=1),((SUM(B3:P3)/10000)*'Assumptions (edit)'!B5),"")</f>
      </c>
      <c r="Q17" s="8">
        <f>IF((0=1),((SUM(B3:Q3)/10000)*'Assumptions (edit)'!B5),"")</f>
      </c>
      <c r="R17" s="8">
        <f>IF((0=1),((SUM(B3:R3)/10000)*'Assumptions (edit)'!B5),"")</f>
      </c>
      <c r="S17" s="8">
        <f>IF((0=1),((SUM(B3:S3)/10000)*'Assumptions (edit)'!B5),"")</f>
      </c>
      <c r="T17" s="8">
        <f>IF((0=1),((SUM(B3:T3)/10000)*'Assumptions (edit)'!B5),"")</f>
      </c>
      <c r="U17" s="8">
        <f>IF((0=1),((SUM(B3:U3)/10000)*'Assumptions (edit)'!B5),"")</f>
      </c>
      <c r="V17" s="8">
        <f>IF((0=1),((SUM(B3:V3)/10000)*'Assumptions (edit)'!B5),"")</f>
      </c>
      <c r="W17" s="8">
        <f>IF((0=1),((SUM(B3:W3)/10000)*'Assumptions (edit)'!B5),"")</f>
      </c>
      <c r="X17" s="8">
        <f>IF((0=1),((SUM(B3:X3)/10000)*'Assumptions (edit)'!B5),"")</f>
      </c>
      <c r="Y17" s="8">
        <f>IF((0=1),((SUM(B3:Y3)/10000)*'Assumptions (edit)'!B5),"")</f>
      </c>
      <c r="Z17" s="8">
        <f>IF((0=1),((SUM(B3:Z3)/10000)*'Assumptions (edit)'!B5),"")</f>
      </c>
      <c r="AA17" s="8">
        <f>IF((0=1),((SUM(B3:AA3)/10000)*'Assumptions (edit)'!B5),"")</f>
      </c>
      <c r="AB17" s="8">
        <f>IF((0=1),((SUM(B3:AB3)/10000)*'Assumptions (edit)'!B5),"")</f>
      </c>
      <c r="AC17" s="8">
        <f>IF((0=1),((SUM(B3:AC3)/10000)*'Assumptions (edit)'!B5),"")</f>
      </c>
      <c r="AD17" s="8">
        <f>IF((0=1),((SUM(B3:AD3)/10000)*'Assumptions (edit)'!B5),"")</f>
      </c>
      <c r="AE17" s="8">
        <f>IF((0=1),((SUM(B3:AE3)/10000)*'Assumptions (edit)'!B5),"")</f>
      </c>
      <c r="AF17" s="8">
        <f>IF((0=1),((SUM(B3:AF3)/10000)*'Assumptions (edit)'!B5),"")</f>
      </c>
      <c r="AG17" s="8">
        <f>IF((0=1),((SUM(B3:AG3)/10000)*'Assumptions (edit)'!B5),"")</f>
      </c>
      <c r="AH17" s="8">
        <f>IF((0=1),((SUM(B3:AH3)/10000)*'Assumptions (edit)'!B5),"")</f>
      </c>
      <c r="AI17" s="8">
        <f>IF((0=1),((SUM(B3:AI3)/10000)*'Assumptions (edit)'!B5),"")</f>
      </c>
      <c r="AJ17" s="8">
        <f>IF((0=1),((SUM(B3:AJ3)/10000)*'Assumptions (edit)'!B5),"")</f>
      </c>
      <c r="AK17" s="8">
        <f>IF((0=1),((SUM(B3:AK3)/10000)*'Assumptions (edit)'!B5),"")</f>
      </c>
      <c r="AL17" s="8">
        <f>IF((0=1),((SUM(B3:AL3)/10000)*'Assumptions (edit)'!B5),"")</f>
      </c>
      <c r="AM17" s="8">
        <f>IF((0=1),((SUM(B3:AM3)/10000)*'Assumptions (edit)'!B5),"")</f>
      </c>
      <c r="AN17" s="8">
        <f>IF((0=1),((SUM(B3:AN3)/10000)*'Assumptions (edit)'!B5),"")</f>
      </c>
      <c r="AO17" s="8">
        <f>IF((0=1),((SUM(B3:AO3)/10000)*'Assumptions (edit)'!B5),"")</f>
      </c>
      <c r="AP17" s="8">
        <f>IF((0=1),((SUM(B3:AP3)/10000)*'Assumptions (edit)'!B5),"")</f>
      </c>
      <c r="AQ17" s="8">
        <f>IF((0=1),((SUM(B3:AQ3)/10000)*'Assumptions (edit)'!B5),"")</f>
      </c>
      <c r="AR17" s="8">
        <f>IF((0=1),((SUM(B3:AR3)/10000)*'Assumptions (edit)'!B5),"")</f>
      </c>
      <c r="AS17" s="8">
        <f>IF((0=1),((SUM(B3:AS3)/10000)*'Assumptions (edit)'!B5),"")</f>
      </c>
      <c r="AT17" s="8">
        <f>IF((0=1),((SUM(B3:AT3)/10000)*'Assumptions (edit)'!B5),"")</f>
      </c>
      <c r="AU17" s="8">
        <f>IF((0=1),((SUM(B3:AU3)/10000)*'Assumptions (edit)'!B5),"")</f>
      </c>
      <c r="AV17" s="8">
        <f>IF((0=1),((SUM(B3:AV3)/10000)*'Assumptions (edit)'!B5),"")</f>
      </c>
      <c r="AW17" s="8">
        <f>IF((0=1),((SUM(B3:AW3)/10000)*'Assumptions (edit)'!B5),"")</f>
      </c>
      <c r="AX17" s="8">
        <f>IF((0=1),((SUM(B3:AX3)/10000)*'Assumptions (edit)'!B5),"")</f>
      </c>
      <c r="AY17" s="8">
        <f>IF((0=1),((SUM(B3:AY3)/10000)*'Assumptions (edit)'!B5),"")</f>
      </c>
      <c r="AZ17" s="8">
        <f>IF((0=1),((SUM(B3:AZ3)/10000)*'Assumptions (edit)'!B5),"")</f>
      </c>
      <c r="BA17" s="8">
        <f>IF((0=1),((SUM(B3:BA3)/10000)*'Assumptions (edit)'!B5),"")</f>
      </c>
      <c r="BB17" s="8">
        <f>IF((0=1),((SUM(B3:BB3)/10000)*'Assumptions (edit)'!B5),"")</f>
      </c>
      <c r="BC17" s="8">
        <f>IF((0=1),((SUM(B3:BC3)/10000)*'Assumptions (edit)'!B5),"")</f>
      </c>
      <c r="BD17" s="8">
        <f>IF((0=1),((SUM(B3:BD3)/10000)*'Assumptions (edit)'!B5),"")</f>
      </c>
      <c r="BE17" s="8">
        <f>IF((0=1),((SUM(B3:BE3)/10000)*'Assumptions (edit)'!B5),"")</f>
      </c>
      <c r="BF17" s="8">
        <f>IF((0=1),((SUM(B3:BF3)/10000)*'Assumptions (edit)'!B5),"")</f>
      </c>
      <c r="BG17" s="8">
        <f>IF((0=1),((SUM(B3:BG3)/10000)*'Assumptions (edit)'!B5),"")</f>
      </c>
      <c r="BH17" s="8">
        <f>IF((0=1),((SUM(B3:BH3)/10000)*'Assumptions (edit)'!B5),"")</f>
      </c>
      <c r="BI17" s="8">
        <f>IF((0=1),((SUM(B3:BI3)/10000)*'Assumptions (edit)'!B5),"")</f>
      </c>
      <c r="BJ17" s="8">
        <f>IF((0=1),((SUM(B3:BJ3)/10000)*'Assumptions (edit)'!B5),"")</f>
      </c>
      <c r="BK17" s="8">
        <f>IF((0=1),((SUM(B3:BK3)/10000)*'Assumptions (edit)'!B5),"")</f>
      </c>
      <c r="BL17" s="8">
        <f>IF((0=1),((SUM(B3:BL3)/10000)*'Assumptions (edit)'!B5),"")</f>
      </c>
      <c r="BM17" s="8">
        <f>IF((0=1),((SUM(B3:BM3)/10000)*'Assumptions (edit)'!B5),"")</f>
      </c>
      <c r="BN17" s="8">
        <f>IF((0=1),((SUM(B3:BN3)/10000)*'Assumptions (edit)'!B5),"")</f>
      </c>
      <c r="BO17" s="8">
        <f>IF((0=1),((SUM(B3:BO3)/10000)*'Assumptions (edit)'!B5),"")</f>
      </c>
      <c r="BP17" s="8">
        <f>IF((0=1),((SUM(B3:BP3)/10000)*'Assumptions (edit)'!B5),"")</f>
      </c>
      <c r="BQ17" s="8">
        <f>IF((0=1),((SUM(B3:BQ3)/10000)*'Assumptions (edit)'!B5),"")</f>
      </c>
      <c r="BR17" s="8">
        <f>IF((0=1),((SUM(B3:BR3)/10000)*'Assumptions (edit)'!B5),"")</f>
      </c>
      <c r="BS17" s="8">
        <f>IF((0=1),((SUM(B3:BS3)/10000)*'Assumptions (edit)'!B5),"")</f>
      </c>
      <c r="BT17" s="8">
        <f>IF((0=1),((SUM(B3:BT3)/10000)*'Assumptions (edit)'!B5),"")</f>
      </c>
      <c r="BU17" s="8">
        <f>IF((0=1),((SUM(B3:BU3)/10000)*'Assumptions (edit)'!B5),"")</f>
      </c>
      <c r="BV17" s="8">
        <f>IF((0=1),((SUM(B3:BV3)/10000)*'Assumptions (edit)'!B5),"")</f>
      </c>
      <c r="BW17" s="8">
        <f>IF((0=1),((SUM(B3:BW3)/10000)*'Assumptions (edit)'!B5),"")</f>
      </c>
      <c r="BX17" s="8">
        <f>IF((0=1),((SUM(B3:BX3)/10000)*'Assumptions (edit)'!B5),"")</f>
      </c>
      <c r="BY17" s="8">
        <f>IF((0=1),((SUM(B3:BY3)/10000)*'Assumptions (edit)'!B5),"")</f>
      </c>
      <c r="BZ17" s="8">
        <f>IF((0=1),((SUM(B3:BZ3)/10000)*'Assumptions (edit)'!B5),"")</f>
      </c>
      <c r="CA17" s="8">
        <f>IF((0=1),((SUM(B3:CA3)/10000)*'Assumptions (edit)'!B5),"")</f>
      </c>
      <c r="CB17" s="8">
        <f>IF((0=1),((SUM(B3:CB3)/10000)*'Assumptions (edit)'!B5),"")</f>
      </c>
      <c r="CC17" s="8">
        <f>IF((0=1),((SUM(B3:CC3)/10000)*'Assumptions (edit)'!B5),"")</f>
      </c>
      <c r="CD17" s="8">
        <f>IF((0=1),((SUM(B3:CD3)/10000)*'Assumptions (edit)'!B5),"")</f>
      </c>
      <c r="CE17" s="8">
        <f>IF((0=1),((SUM(B3:CE3)/10000)*'Assumptions (edit)'!B5),"")</f>
      </c>
      <c r="CF17" s="8">
        <f>IF((0=1),((SUM(B3:CF3)/10000)*'Assumptions (edit)'!B5),"")</f>
      </c>
      <c r="CG17" s="8">
        <f>IF((0=1),((SUM(B3:CG3)/10000)*'Assumptions (edit)'!B5),"")</f>
      </c>
      <c r="CH17" s="8">
        <f>IF((0=1),((SUM(B3:CH3)/10000)*'Assumptions (edit)'!B5),"")</f>
      </c>
      <c r="CI17" s="8">
        <f>IF((0=1),((SUM(B3:CI3)/10000)*'Assumptions (edit)'!B5),"")</f>
      </c>
      <c r="CJ17" s="8">
        <f>IF((0=1),((SUM(B3:CJ3)/10000)*'Assumptions (edit)'!B5),"")</f>
      </c>
      <c r="CK17" s="8">
        <f>IF((0=1),((SUM(B3:CK3)/10000)*'Assumptions (edit)'!B5),"")</f>
      </c>
      <c r="CL17" s="8">
        <f>IF((0=1),((SUM(B3:CL3)/10000)*'Assumptions (edit)'!B5),"")</f>
      </c>
      <c r="CM17" s="8">
        <f>IF((0=1),((SUM(B3:CM3)/10000)*'Assumptions (edit)'!B5),"")</f>
      </c>
      <c r="CN17" s="8">
        <f>IF((0=1),((SUM(B3:CN3)/10000)*'Assumptions (edit)'!B5),"")</f>
      </c>
      <c r="CO17" s="8">
        <f>IF((0=1),((SUM(B3:CO3)/10000)*'Assumptions (edit)'!B5),"")</f>
      </c>
      <c r="CP17" s="8">
        <f>IF((0=1),((SUM(B3:CP3)/10000)*'Assumptions (edit)'!B5),"")</f>
      </c>
      <c r="CQ17" s="8">
        <f>IF((0=1),((SUM(B3:CQ3)/10000)*'Assumptions (edit)'!B5),"")</f>
      </c>
      <c r="CR17" s="8">
        <f>IF((0=1),((SUM(B3:CR3)/10000)*'Assumptions (edit)'!B5),"")</f>
      </c>
      <c r="CS17" s="8">
        <f>IF((0=1),((SUM(B3:CS3)/10000)*'Assumptions (edit)'!B5),"")</f>
      </c>
      <c r="CT17" s="8">
        <f>IF((0=1),((SUM(B3:CT3)/10000)*'Assumptions (edit)'!B5),"")</f>
      </c>
      <c r="CU17" s="8">
        <f>IF((0=1),((SUM(B3:CU3)/10000)*'Assumptions (edit)'!B5),"")</f>
      </c>
      <c r="CV17" s="8">
        <f>IF((0=1),((SUM(B3:CV3)/10000)*'Assumptions (edit)'!B5),"")</f>
      </c>
      <c r="CW17" s="8">
        <f>IF((0=1),((SUM(B3:CW3)/10000)*'Assumptions (edit)'!B5),"")</f>
      </c>
    </row>
    <row r="18">
      <c r="A18" s="0" t="inlineStr">
        <is>
          <t xml:space="preserve">Cumulative excess, realized then projected</t>
        </is>
      </c>
      <c r="B18" s="8">
        <f>IF((1=1),B9,(B9+(B12*(1-1))))</f>
        <v>-2.965</v>
      </c>
      <c r="C18" s="8">
        <f>IF((0=1),C9,(B9+(B12*(2-1))))</f>
        <v>-5.93</v>
      </c>
      <c r="D18" s="8">
        <f>IF((0=1),D9,(B9+(B12*(3-1))))</f>
        <v>-8.895</v>
      </c>
      <c r="E18" s="8">
        <f>IF((0=1),E9,(B9+(B12*(4-1))))</f>
        <v>-11.86</v>
      </c>
      <c r="F18" s="8">
        <f>IF((0=1),F9,(B9+(B12*(5-1))))</f>
        <v>-14.825</v>
      </c>
      <c r="G18" s="8">
        <f>IF((0=1),G9,(B9+(B12*(6-1))))</f>
        <v>-17.79</v>
      </c>
      <c r="H18" s="8">
        <f>IF((0=1),H9,(B9+(B12*(7-1))))</f>
        <v>-20.755</v>
      </c>
      <c r="I18" s="8">
        <f>IF((0=1),I9,(B9+(B12*(8-1))))</f>
        <v>-23.72</v>
      </c>
      <c r="J18" s="8">
        <f>IF((0=1),J9,(B9+(B12*(9-1))))</f>
        <v>-26.685</v>
      </c>
      <c r="K18" s="8">
        <f>IF((0=1),K9,(B9+(B12*(10-1))))</f>
        <v>-29.65</v>
      </c>
      <c r="L18" s="8">
        <f>IF((0=1),L9,(B9+(B12*(11-1))))</f>
        <v>-32.614999999999995</v>
      </c>
      <c r="M18" s="8">
        <f>IF((0=1),M9,(B9+(B12*(12-1))))</f>
        <v>-35.58</v>
      </c>
      <c r="N18" s="8">
        <f>IF((0=1),N9,(B9+(B12*(13-1))))</f>
        <v>-38.545</v>
      </c>
      <c r="O18" s="8">
        <f>IF((0=1),O9,(B9+(B12*(14-1))))</f>
        <v>-41.510000000000005</v>
      </c>
      <c r="P18" s="8">
        <f>IF((0=1),P9,(B9+(B12*(15-1))))</f>
        <v>-44.474999999999994</v>
      </c>
      <c r="Q18" s="8">
        <f>IF((0=1),Q9,(B9+(B12*(16-1))))</f>
        <v>-47.44</v>
      </c>
      <c r="R18" s="8">
        <f>IF((0=1),R9,(B9+(B12*(17-1))))</f>
        <v>-50.405</v>
      </c>
      <c r="S18" s="8">
        <f>IF((0=1),S9,(B9+(B12*(18-1))))</f>
        <v>-53.370000000000005</v>
      </c>
      <c r="T18" s="8">
        <f>IF((0=1),T9,(B9+(B12*(19-1))))</f>
        <v>-56.334999999999994</v>
      </c>
      <c r="U18" s="8">
        <f>IF((0=1),U9,(B9+(B12*(20-1))))</f>
        <v>-59.3</v>
      </c>
      <c r="V18" s="8">
        <f>IF((0=1),V9,(B9+(B12*(21-1))))</f>
        <v>-62.265</v>
      </c>
      <c r="W18" s="8">
        <f>IF((0=1),W9,(B9+(B12*(22-1))))</f>
        <v>-65.23</v>
      </c>
      <c r="X18" s="8">
        <f>IF((0=1),X9,(B9+(B12*(23-1))))</f>
        <v>-68.195</v>
      </c>
      <c r="Y18" s="8">
        <f>IF((0=1),Y9,(B9+(B12*(24-1))))</f>
        <v>-71.16</v>
      </c>
      <c r="Z18" s="8">
        <f>IF((0=1),Z9,(B9+(B12*(25-1))))</f>
        <v>-74.125</v>
      </c>
      <c r="AA18" s="8">
        <f>IF((0=1),AA9,(B9+(B12*(26-1))))</f>
        <v>-77.09</v>
      </c>
      <c r="AB18" s="8">
        <f>IF((0=1),AB9,(B9+(B12*(27-1))))</f>
        <v>-80.055</v>
      </c>
      <c r="AC18" s="8">
        <f>IF((0=1),AC9,(B9+(B12*(28-1))))</f>
        <v>-83.02</v>
      </c>
      <c r="AD18" s="8">
        <f>IF((0=1),AD9,(B9+(B12*(29-1))))</f>
        <v>-85.985</v>
      </c>
      <c r="AE18" s="8">
        <f>IF((0=1),AE9,(B9+(B12*(30-1))))</f>
        <v>-88.95</v>
      </c>
      <c r="AF18" s="8">
        <f>IF((0=1),AF9,(B9+(B12*(31-1))))</f>
        <v>-91.91499999999999</v>
      </c>
      <c r="AG18" s="8">
        <f>IF((0=1),AG9,(B9+(B12*(32-1))))</f>
        <v>-94.88</v>
      </c>
      <c r="AH18" s="8">
        <f>IF((0=1),AH9,(B9+(B12*(33-1))))</f>
        <v>-97.845</v>
      </c>
      <c r="AI18" s="8">
        <f>IF((0=1),AI9,(B9+(B12*(34-1))))</f>
        <v>-100.81</v>
      </c>
      <c r="AJ18" s="8">
        <f>IF((0=1),AJ9,(B9+(B12*(35-1))))</f>
        <v>-103.775</v>
      </c>
      <c r="AK18" s="8">
        <f>IF((0=1),AK9,(B9+(B12*(36-1))))</f>
        <v>-106.74</v>
      </c>
      <c r="AL18" s="8">
        <f>IF((0=1),AL9,(B9+(B12*(37-1))))</f>
        <v>-109.705</v>
      </c>
      <c r="AM18" s="8">
        <f>IF((0=1),AM9,(B9+(B12*(38-1))))</f>
        <v>-112.67</v>
      </c>
      <c r="AN18" s="8">
        <f>IF((0=1),AN9,(B9+(B12*(39-1))))</f>
        <v>-115.63499999999999</v>
      </c>
      <c r="AO18" s="8">
        <f>IF((0=1),AO9,(B9+(B12*(40-1))))</f>
        <v>-118.6</v>
      </c>
      <c r="AP18" s="8">
        <f>IF((0=1),AP9,(B9+(B12*(41-1))))</f>
        <v>-121.565</v>
      </c>
      <c r="AQ18" s="8">
        <f>IF((0=1),AQ9,(B9+(B12*(42-1))))</f>
        <v>-124.53</v>
      </c>
      <c r="AR18" s="8">
        <f>IF((0=1),AR9,(B9+(B12*(43-1))))</f>
        <v>-127.495</v>
      </c>
      <c r="AS18" s="8">
        <f>IF((0=1),AS9,(B9+(B12*(44-1))))</f>
        <v>-130.45999999999998</v>
      </c>
      <c r="AT18" s="8">
        <f>IF((0=1),AT9,(B9+(B12*(45-1))))</f>
        <v>-133.42499999999998</v>
      </c>
      <c r="AU18" s="8">
        <f>IF((0=1),AU9,(B9+(B12*(46-1))))</f>
        <v>-136.39</v>
      </c>
      <c r="AV18" s="8">
        <f>IF((0=1),AV9,(B9+(B12*(47-1))))</f>
        <v>-139.355</v>
      </c>
      <c r="AW18" s="8">
        <f>IF((0=1),AW9,(B9+(B12*(48-1))))</f>
        <v>-142.32</v>
      </c>
      <c r="AX18" s="8">
        <f>IF((0=1),AX9,(B9+(B12*(49-1))))</f>
        <v>-145.285</v>
      </c>
      <c r="AY18" s="8">
        <f>IF((0=1),AY9,(B9+(B12*(50-1))))</f>
        <v>-148.25</v>
      </c>
      <c r="AZ18" s="8">
        <f>IF((0=1),AZ9,(B9+(B12*(51-1))))</f>
        <v>-151.215</v>
      </c>
      <c r="BA18" s="8">
        <f>IF((0=1),BA9,(B9+(B12*(52-1))))</f>
        <v>-154.18</v>
      </c>
      <c r="BB18" s="8">
        <f>IF((0=1),BB9,(B9+(B12*(53-1))))</f>
        <v>-157.145</v>
      </c>
      <c r="BC18" s="8">
        <f>IF((0=1),BC9,(B9+(B12*(54-1))))</f>
        <v>-160.10999999999999</v>
      </c>
      <c r="BD18" s="8">
        <f>IF((0=1),BD9,(B9+(B12*(55-1))))</f>
        <v>-163.075</v>
      </c>
      <c r="BE18" s="8">
        <f>IF((0=1),BE9,(B9+(B12*(56-1))))</f>
        <v>-166.04</v>
      </c>
      <c r="BF18" s="8">
        <f>IF((0=1),BF9,(B9+(B12*(57-1))))</f>
        <v>-169.005</v>
      </c>
      <c r="BG18" s="8">
        <f>IF((0=1),BG9,(B9+(B12*(58-1))))</f>
        <v>-171.97</v>
      </c>
      <c r="BH18" s="8">
        <f>IF((0=1),BH9,(B9+(B12*(59-1))))</f>
        <v>-174.935</v>
      </c>
      <c r="BI18" s="8">
        <f>IF((0=1),BI9,(B9+(B12*(60-1))))</f>
        <v>-177.9</v>
      </c>
      <c r="BJ18" s="8">
        <f>IF((0=1),BJ9,(B9+(B12*(61-1))))</f>
        <v>-180.86499999999998</v>
      </c>
      <c r="BK18" s="8">
        <f>IF((0=1),BK9,(B9+(B12*(62-1))))</f>
        <v>-183.82999999999998</v>
      </c>
      <c r="BL18" s="8">
        <f>IF((0=1),BL9,(B9+(B12*(63-1))))</f>
        <v>-186.795</v>
      </c>
      <c r="BM18" s="8">
        <f>IF((0=1),BM9,(B9+(B12*(64-1))))</f>
        <v>-189.76</v>
      </c>
      <c r="BN18" s="8">
        <f>IF((0=1),BN9,(B9+(B12*(65-1))))</f>
        <v>-192.725</v>
      </c>
      <c r="BO18" s="8">
        <f>IF((0=1),BO9,(B9+(B12*(66-1))))</f>
        <v>-195.69</v>
      </c>
      <c r="BP18" s="8">
        <f>IF((0=1),BP9,(B9+(B12*(67-1))))</f>
        <v>-198.655</v>
      </c>
      <c r="BQ18" s="8">
        <f>IF((0=1),BQ9,(B9+(B12*(68-1))))</f>
        <v>-201.62</v>
      </c>
      <c r="BR18" s="8">
        <f>IF((0=1),BR9,(B9+(B12*(69-1))))</f>
        <v>-204.585</v>
      </c>
      <c r="BS18" s="8">
        <f>IF((0=1),BS9,(B9+(B12*(70-1))))</f>
        <v>-207.54999999999998</v>
      </c>
      <c r="BT18" s="8">
        <f>IF((0=1),BT9,(B9+(B12*(71-1))))</f>
        <v>-210.515</v>
      </c>
      <c r="BU18" s="8">
        <f>IF((0=1),BU9,(B9+(B12*(72-1))))</f>
        <v>-213.48</v>
      </c>
      <c r="BV18" s="8">
        <f>IF((0=1),BV9,(B9+(B12*(73-1))))</f>
        <v>-216.445</v>
      </c>
      <c r="BW18" s="8">
        <f>IF((0=1),BW9,(B9+(B12*(74-1))))</f>
        <v>-219.41</v>
      </c>
      <c r="BX18" s="8">
        <f>IF((0=1),BX9,(B9+(B12*(75-1))))</f>
        <v>-222.375</v>
      </c>
      <c r="BY18" s="8">
        <f>IF((0=1),BY9,(B9+(B12*(76-1))))</f>
        <v>-225.34</v>
      </c>
      <c r="BZ18" s="8">
        <f>IF((0=1),BZ9,(B9+(B12*(77-1))))</f>
        <v>-228.30499999999998</v>
      </c>
      <c r="CA18" s="8">
        <f>IF((0=1),CA9,(B9+(B12*(78-1))))</f>
        <v>-231.26999999999998</v>
      </c>
      <c r="CB18" s="8">
        <f>IF((0=1),CB9,(B9+(B12*(79-1))))</f>
        <v>-234.23499999999999</v>
      </c>
      <c r="CC18" s="8">
        <f>IF((0=1),CC9,(B9+(B12*(80-1))))</f>
        <v>-237.2</v>
      </c>
      <c r="CD18" s="8">
        <f>IF((0=1),CD9,(B9+(B12*(81-1))))</f>
        <v>-240.165</v>
      </c>
      <c r="CE18" s="8">
        <f>IF((0=1),CE9,(B9+(B12*(82-1))))</f>
        <v>-243.13</v>
      </c>
      <c r="CF18" s="8">
        <f>IF((0=1),CF9,(B9+(B12*(83-1))))</f>
        <v>-246.095</v>
      </c>
      <c r="CG18" s="8">
        <f>IF((0=1),CG9,(B9+(B12*(84-1))))</f>
        <v>-249.06</v>
      </c>
      <c r="CH18" s="8">
        <f>IF((0=1),CH9,(B9+(B12*(85-1))))</f>
        <v>-252.025</v>
      </c>
      <c r="CI18" s="8">
        <f>IF((0=1),CI9,(B9+(B12*(86-1))))</f>
        <v>-254.98999999999998</v>
      </c>
      <c r="CJ18" s="8">
        <f>IF((0=1),CJ9,(B9+(B12*(87-1))))</f>
        <v>-257.955</v>
      </c>
      <c r="CK18" s="8">
        <f>IF((0=1),CK9,(B9+(B12*(88-1))))</f>
        <v>-260.91999999999996</v>
      </c>
      <c r="CL18" s="8">
        <f>IF((0=1),CL9,(B9+(B12*(89-1))))</f>
        <v>-263.88499999999993</v>
      </c>
      <c r="CM18" s="8">
        <f>IF((0=1),CM9,(B9+(B12*(90-1))))</f>
        <v>-266.84999999999997</v>
      </c>
      <c r="CN18" s="8">
        <f>IF((0=1),CN9,(B9+(B12*(91-1))))</f>
        <v>-269.81499999999994</v>
      </c>
      <c r="CO18" s="8">
        <f>IF((0=1),CO9,(B9+(B12*(92-1))))</f>
        <v>-272.78</v>
      </c>
      <c r="CP18" s="8">
        <f>IF((0=1),CP9,(B9+(B12*(93-1))))</f>
        <v>-275.74499999999995</v>
      </c>
      <c r="CQ18" s="8">
        <f>IF((0=1),CQ9,(B9+(B12*(94-1))))</f>
        <v>-278.71</v>
      </c>
      <c r="CR18" s="8">
        <f>IF((0=1),CR9,(B9+(B12*(95-1))))</f>
        <v>-281.67499999999995</v>
      </c>
      <c r="CS18" s="8">
        <f>IF((0=1),CS9,(B9+(B12*(96-1))))</f>
        <v>-284.64</v>
      </c>
      <c r="CT18" s="8">
        <f>IF((0=1),CT9,(B9+(B12*(97-1))))</f>
        <v>-287.60499999999996</v>
      </c>
      <c r="CU18" s="8">
        <f>IF((0=1),CU9,(B9+(B12*(98-1))))</f>
        <v>-290.56999999999994</v>
      </c>
      <c r="CV18" s="8">
        <f>IF((0=1),CV9,(B9+(B12*(99-1))))</f>
        <v>-293.53499999999997</v>
      </c>
      <c r="CW18" s="8">
        <f>IF((0=1),CW9,(B9+(B12*(100-1))))</f>
        <v>-296.49999999999994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4" customWidth="1"/>
  </cols>
  <sheetData>
    <row r="1">
      <c r="A1" s="1" t="inlineStr">
        <is>
          <t xml:space="preserve">line</t>
        </is>
      </c>
      <c r="B1" s="1" t="inlineStr">
        <is>
          <t xml:space="preserve">value</t>
        </is>
      </c>
    </row>
    <row r="2">
      <c r="A2" s="0" t="inlineStr">
        <is>
          <t xml:space="preserve">Evaluated days</t>
        </is>
      </c>
      <c r="B2" s="4">
        <f>COUNTIFS('Daily evaluations'!$C$2:$C$2,"&lt;&gt;")</f>
        <v>1</v>
      </c>
    </row>
    <row r="3">
      <c r="A3" s="0" t="inlineStr">
        <is>
          <t xml:space="preserve">Mean sector-neutral excess, bps/day</t>
        </is>
      </c>
      <c r="B3" s="8">
        <f>IF((B2&gt;0),AVERAGE('Daily evaluations'!$C$2:$C$2),"")</f>
        <v>-2.965</v>
      </c>
    </row>
    <row r="4">
      <c r="A4" s="0" t="inlineStr">
        <is>
          <t xml:space="preserve">Cumulative excess, bps</t>
        </is>
      </c>
      <c r="B4" s="8">
        <f>IF((B2&gt;0),SUM('Daily evaluations'!$C$2:$C$2),"")</f>
        <v>-2.965</v>
      </c>
    </row>
    <row r="5">
      <c r="A5" s="0" t="inlineStr">
        <is>
          <t xml:space="preserve">Mean net of costs, bps/day</t>
        </is>
      </c>
      <c r="B5" s="8">
        <f>IF((B2&gt;0),(AVERAGE('Daily evaluations'!$D$2:$D$2)-'Assumptions (edit)'!B2),"")</f>
        <v>-16.285</v>
      </c>
    </row>
    <row r="6">
      <c r="A6" s="0" t="inlineStr">
        <is>
          <t xml:space="preserve">Hit rate</t>
        </is>
      </c>
      <c r="B6" s="12">
        <f>IF((B2&gt;0),AVERAGE('Daily evaluations'!$G$2:$G$2),"")</f>
        <v>0.49</v>
      </c>
    </row>
    <row r="7">
      <c r="A7" s="0" t="inlineStr">
        <is>
          <t xml:space="preserve">Mean IC</t>
        </is>
      </c>
      <c r="B7" s="8">
        <f>IF((B2&gt;0),AVERAGE('Daily evaluations'!$H$2:$H$2),"")</f>
        <v>0.074</v>
      </c>
    </row>
    <row r="8">
      <c r="A8" s="0" t="inlineStr">
        <is>
          <t xml:space="preserve">Close-to-close sector-neutral excess, bps/day</t>
        </is>
      </c>
      <c r="B8" s="4">
        <f>IF((B2&gt;0),AVERAGE('Daily evaluations'!$F$2:$F$2),"")</f>
      </c>
    </row>
    <row r="9">
      <c r="A9" s="0" t="inlineStr">
        <is>
          <t xml:space="preserve">Mean of squares</t>
        </is>
      </c>
      <c r="B9" s="8">
        <f>IF((B2&gt;0),AVERAGE('Daily evaluations'!$J$2:$J$2),"")</f>
        <v>8.79</v>
      </c>
    </row>
    <row r="10">
      <c r="A10" s="0" t="inlineStr">
        <is>
          <t xml:space="preserve">Daily sd, bps</t>
        </is>
      </c>
      <c r="B10" s="4">
        <v>0</v>
      </c>
    </row>
    <row r="11">
      <c r="A11" s="0" t="inlineStr">
        <is>
          <t xml:space="preserve">t-stat</t>
        </is>
      </c>
      <c r="B11" s="0"/>
    </row>
    <row r="12">
      <c r="A12" s="0" t="inlineStr">
        <is>
          <t xml:space="preserve">Random pods: mean, bps/day</t>
        </is>
      </c>
      <c r="B12" s="8">
        <f>IF((B2&gt;0),AVERAGE('Null distribution by day'!$C$2:$C$2),"")</f>
        <v>0.827</v>
      </c>
    </row>
    <row r="13">
      <c r="A13" s="0" t="inlineStr">
        <is>
          <t xml:space="preserve">Random pods: best day-average, bps</t>
        </is>
      </c>
      <c r="B13" s="8">
        <f>IF((B2&gt;0),MAX('Null distribution by day'!$D$2:$D$2),"")</f>
        <v>13.888</v>
      </c>
    </row>
    <row r="14">
      <c r="A14" s="0" t="inlineStr">
        <is>
          <t xml:space="preserve">Days needed to reach the t threshold at this mean and sd</t>
        </is>
      </c>
      <c r="B14" s="4">
        <f>IF(AND(AND((B2&gt;1),(B3&gt;0)),(B10&gt;0)),POWER((('Assumptions (edit)'!B3*B10)/B3),2),"")</f>
      </c>
    </row>
    <row r="15">
      <c r="A15" s="0" t="inlineStr">
        <is>
          <t xml:space="preserve">Projected cumulative excess at horizon, bps</t>
        </is>
      </c>
      <c r="B15" s="8">
        <f>IF((B2&gt;0),(B3*'Assumptions (edit)'!B4),"")</f>
        <v>-296.5</v>
      </c>
    </row>
    <row r="16">
      <c r="A16" s="0" t="inlineStr">
        <is>
          <t xml:space="preserve">Names scored per day</t>
        </is>
      </c>
      <c r="B16" s="4">
        <f>IF((B2&gt;0),AVERAGE('Daily evaluations'!$I$2:$I$2),"")</f>
        <v>1488</v>
      </c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</cols>
  <sheetData>
    <row r="1">
      <c r="A1" s="1" t="inlineStr">
        <is>
          <t xml:space="preserve">line</t>
        </is>
      </c>
      <c r="B1" s="1" t="inlineStr">
        <is>
          <t xml:space="preserve">Basic Materials</t>
        </is>
      </c>
      <c r="C1" s="1" t="inlineStr">
        <is>
          <t xml:space="preserve">Communication Services</t>
        </is>
      </c>
      <c r="D1" s="1" t="inlineStr">
        <is>
          <t xml:space="preserve">Consumer Cyclical</t>
        </is>
      </c>
      <c r="E1" s="1" t="inlineStr">
        <is>
          <t xml:space="preserve">Consumer Defensive</t>
        </is>
      </c>
      <c r="F1" s="1" t="inlineStr">
        <is>
          <t xml:space="preserve">Financial Services</t>
        </is>
      </c>
      <c r="G1" s="1" t="inlineStr">
        <is>
          <t xml:space="preserve">Healthcare</t>
        </is>
      </c>
      <c r="H1" s="1" t="inlineStr">
        <is>
          <t xml:space="preserve">Industrials</t>
        </is>
      </c>
      <c r="I1" s="1" t="inlineStr">
        <is>
          <t xml:space="preserve">Real Estate</t>
        </is>
      </c>
      <c r="J1" s="1" t="inlineStr">
        <is>
          <t xml:space="preserve">Technology</t>
        </is>
      </c>
      <c r="K1" s="1" t="inlineStr">
        <is>
          <t xml:space="preserve">Utilities</t>
        </is>
      </c>
    </row>
    <row r="2">
      <c r="A2" s="0" t="inlineStr">
        <is>
          <t xml:space="preserve">Picks</t>
        </is>
      </c>
      <c r="B2" s="0" t="inlineStr">
        <is>
          <t>#N/A</t>
        </is>
      </c>
      <c r="C2" s="0" t="inlineStr">
        <is>
          <t>#N/A</t>
        </is>
      </c>
      <c r="D2" s="0" t="inlineStr">
        <is>
          <t>#N/A</t>
        </is>
      </c>
      <c r="E2" s="0" t="inlineStr">
        <is>
          <t>#N/A</t>
        </is>
      </c>
      <c r="F2" s="0" t="inlineStr">
        <is>
          <t>#N/A</t>
        </is>
      </c>
      <c r="G2" s="0" t="inlineStr">
        <is>
          <t>#N/A</t>
        </is>
      </c>
      <c r="H2" s="0" t="inlineStr">
        <is>
          <t>#N/A</t>
        </is>
      </c>
      <c r="I2" s="0" t="inlineStr">
        <is>
          <t>#N/A</t>
        </is>
      </c>
      <c r="J2" s="0" t="inlineStr">
        <is>
          <t>#N/A</t>
        </is>
      </c>
      <c r="K2" s="0" t="inlineStr">
        <is>
          <t>#N/A</t>
        </is>
      </c>
    </row>
    <row r="3">
      <c r="A3" s="0" t="inlineStr">
        <is>
          <t xml:space="preserve">Realized sector-neutral excess, bps</t>
        </is>
      </c>
      <c r="B3" s="0" t="inlineStr">
        <is>
          <t>#N/A</t>
        </is>
      </c>
      <c r="C3" s="0" t="inlineStr">
        <is>
          <t>#N/A</t>
        </is>
      </c>
      <c r="D3" s="0" t="inlineStr">
        <is>
          <t>#N/A</t>
        </is>
      </c>
      <c r="E3" s="0" t="inlineStr">
        <is>
          <t>#N/A</t>
        </is>
      </c>
      <c r="F3" s="0" t="inlineStr">
        <is>
          <t>#N/A</t>
        </is>
      </c>
      <c r="G3" s="0" t="inlineStr">
        <is>
          <t>#N/A</t>
        </is>
      </c>
      <c r="H3" s="0" t="inlineStr">
        <is>
          <t>#N/A</t>
        </is>
      </c>
      <c r="I3" s="0" t="inlineStr">
        <is>
          <t>#N/A</t>
        </is>
      </c>
      <c r="J3" s="0" t="inlineStr">
        <is>
          <t>#N/A</t>
        </is>
      </c>
      <c r="K3" s="0" t="inlineStr">
        <is>
          <t>#N/A</t>
        </is>
      </c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Start</t>
        </is>
      </c>
      <c r="D1" s="1" t="inlineStr">
        <is>
          <t xml:space="preserve">End</t>
        </is>
      </c>
      <c r="E1" s="1" t="inlineStr">
        <is>
          <t xml:space="preserve">Frame</t>
        </is>
      </c>
      <c r="F1" s="1" t="inlineStr">
        <is>
          <t xml:space="preserve">Year</t>
        </is>
      </c>
      <c r="G1" s="1" t="inlineStr">
        <is>
          <t xml:space="preserve">Quarter</t>
        </is>
      </c>
      <c r="H1" s="1" t="inlineStr">
        <is>
          <t xml:space="preserve">Index</t>
        </is>
      </c>
    </row>
    <row r="2">
      <c r="A2" s="0" t="inlineStr">
        <is>
          <t xml:space="preserve">sep26</t>
        </is>
      </c>
      <c r="B2" s="0" t="inlineStr">
        <is>
          <t xml:space="preserve">Sep-26</t>
        </is>
      </c>
      <c r="C2" s="16">
        <v>46266</v>
      </c>
      <c r="D2" s="16">
        <v>46295</v>
      </c>
      <c r="E2" s="0" t="inlineStr">
        <is>
          <t xml:space="preserve">fcst</t>
        </is>
      </c>
      <c r="F2" s="4">
        <v>2026</v>
      </c>
      <c r="G2" s="0" t="inlineStr">
        <is>
          <t xml:space="preserve">Q3 2026</t>
        </is>
      </c>
      <c r="H2" s="4">
        <v>0</v>
      </c>
    </row>
    <row r="3">
      <c r="A3" s="0" t="inlineStr">
        <is>
          <t xml:space="preserve">oct26</t>
        </is>
      </c>
      <c r="B3" s="0" t="inlineStr">
        <is>
          <t xml:space="preserve">Oct-26</t>
        </is>
      </c>
      <c r="C3" s="16">
        <v>46296</v>
      </c>
      <c r="D3" s="16">
        <v>46326</v>
      </c>
      <c r="E3" s="0" t="inlineStr">
        <is>
          <t xml:space="preserve">fcst</t>
        </is>
      </c>
      <c r="F3" s="4">
        <v>2026</v>
      </c>
      <c r="G3" s="0" t="inlineStr">
        <is>
          <t xml:space="preserve">Q4 2026</t>
        </is>
      </c>
      <c r="H3" s="4">
        <v>1</v>
      </c>
    </row>
    <row r="4">
      <c r="A4" s="0" t="inlineStr">
        <is>
          <t xml:space="preserve">nov26</t>
        </is>
      </c>
      <c r="B4" s="0" t="inlineStr">
        <is>
          <t xml:space="preserve">Nov-26</t>
        </is>
      </c>
      <c r="C4" s="16">
        <v>46327</v>
      </c>
      <c r="D4" s="16">
        <v>46356</v>
      </c>
      <c r="E4" s="0" t="inlineStr">
        <is>
          <t xml:space="preserve">fcst</t>
        </is>
      </c>
      <c r="F4" s="4">
        <v>2026</v>
      </c>
      <c r="G4" s="0" t="inlineStr">
        <is>
          <t xml:space="preserve">Q4 2026</t>
        </is>
      </c>
      <c r="H4" s="4">
        <v>2</v>
      </c>
    </row>
    <row r="5">
      <c r="A5" s="0" t="inlineStr">
        <is>
          <t xml:space="preserve">dec26</t>
        </is>
      </c>
      <c r="B5" s="0" t="inlineStr">
        <is>
          <t xml:space="preserve">Dec-26</t>
        </is>
      </c>
      <c r="C5" s="16">
        <v>46357</v>
      </c>
      <c r="D5" s="16">
        <v>46387</v>
      </c>
      <c r="E5" s="0" t="inlineStr">
        <is>
          <t xml:space="preserve">fcst</t>
        </is>
      </c>
      <c r="F5" s="4">
        <v>2026</v>
      </c>
      <c r="G5" s="0" t="inlineStr">
        <is>
          <t xml:space="preserve">Q4 2026</t>
        </is>
      </c>
      <c r="H5" s="4">
        <v>3</v>
      </c>
    </row>
    <row r="6">
      <c r="A6" s="0" t="inlineStr">
        <is>
          <t xml:space="preserve">jan27</t>
        </is>
      </c>
      <c r="B6" s="0" t="inlineStr">
        <is>
          <t xml:space="preserve">Jan-27</t>
        </is>
      </c>
      <c r="C6" s="16">
        <v>46388</v>
      </c>
      <c r="D6" s="16">
        <v>46418</v>
      </c>
      <c r="E6" s="0" t="inlineStr">
        <is>
          <t xml:space="preserve">fcst</t>
        </is>
      </c>
      <c r="F6" s="4">
        <v>2027</v>
      </c>
      <c r="G6" s="0" t="inlineStr">
        <is>
          <t xml:space="preserve">Q1 2027</t>
        </is>
      </c>
      <c r="H6" s="4">
        <v>4</v>
      </c>
    </row>
    <row r="7">
      <c r="A7" s="0" t="inlineStr">
        <is>
          <t xml:space="preserve">feb27</t>
        </is>
      </c>
      <c r="B7" s="0" t="inlineStr">
        <is>
          <t xml:space="preserve">Feb-27</t>
        </is>
      </c>
      <c r="C7" s="16">
        <v>46419</v>
      </c>
      <c r="D7" s="16">
        <v>46446</v>
      </c>
      <c r="E7" s="0" t="inlineStr">
        <is>
          <t xml:space="preserve">fcst</t>
        </is>
      </c>
      <c r="F7" s="4">
        <v>2027</v>
      </c>
      <c r="G7" s="0" t="inlineStr">
        <is>
          <t xml:space="preserve">Q1 2027</t>
        </is>
      </c>
      <c r="H7" s="4">
        <v>5</v>
      </c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date</t>
        </is>
      </c>
      <c r="D1" s="1" t="inlineStr">
        <is>
          <t xml:space="preserve">idx</t>
        </is>
      </c>
      <c r="E1" s="1" t="inlineStr">
        <is>
          <t xml:space="preserve">evaluated</t>
        </is>
      </c>
    </row>
    <row r="2">
      <c r="A2" s="0" t="inlineStr">
        <is>
          <t xml:space="preserve">d20260922</t>
        </is>
      </c>
      <c r="B2" s="0" t="inlineStr">
        <is>
          <t xml:space="preserve">09-22</t>
        </is>
      </c>
      <c r="C2" s="16">
        <v>46287</v>
      </c>
      <c r="D2" s="4">
        <v>1</v>
      </c>
      <c r="E2" s="4">
        <v>1</v>
      </c>
    </row>
    <row r="3">
      <c r="A3" s="0" t="inlineStr">
        <is>
          <t xml:space="preserve">d20260923</t>
        </is>
      </c>
      <c r="B3" s="0" t="inlineStr">
        <is>
          <t xml:space="preserve">09-23</t>
        </is>
      </c>
      <c r="C3" s="16">
        <v>46288</v>
      </c>
      <c r="D3" s="4">
        <v>2</v>
      </c>
      <c r="E3" s="4">
        <v>0</v>
      </c>
    </row>
    <row r="4">
      <c r="A4" s="0" t="inlineStr">
        <is>
          <t xml:space="preserve">d20260924</t>
        </is>
      </c>
      <c r="B4" s="0" t="inlineStr">
        <is>
          <t xml:space="preserve">09-24</t>
        </is>
      </c>
      <c r="C4" s="16">
        <v>46289</v>
      </c>
      <c r="D4" s="4">
        <v>3</v>
      </c>
      <c r="E4" s="4">
        <v>0</v>
      </c>
    </row>
    <row r="5">
      <c r="A5" s="0" t="inlineStr">
        <is>
          <t xml:space="preserve">d20260925</t>
        </is>
      </c>
      <c r="B5" s="0" t="inlineStr">
        <is>
          <t xml:space="preserve">09-25</t>
        </is>
      </c>
      <c r="C5" s="16">
        <v>46290</v>
      </c>
      <c r="D5" s="4">
        <v>4</v>
      </c>
      <c r="E5" s="4">
        <v>0</v>
      </c>
    </row>
    <row r="6">
      <c r="A6" s="0" t="inlineStr">
        <is>
          <t xml:space="preserve">d20260928</t>
        </is>
      </c>
      <c r="B6" s="0" t="inlineStr">
        <is>
          <t xml:space="preserve">09-28</t>
        </is>
      </c>
      <c r="C6" s="16">
        <v>46293</v>
      </c>
      <c r="D6" s="4">
        <v>5</v>
      </c>
      <c r="E6" s="4">
        <v>0</v>
      </c>
    </row>
    <row r="7">
      <c r="A7" s="0" t="inlineStr">
        <is>
          <t xml:space="preserve">d20260929</t>
        </is>
      </c>
      <c r="B7" s="0" t="inlineStr">
        <is>
          <t xml:space="preserve">09-29</t>
        </is>
      </c>
      <c r="C7" s="16">
        <v>46294</v>
      </c>
      <c r="D7" s="4">
        <v>6</v>
      </c>
      <c r="E7" s="4">
        <v>0</v>
      </c>
    </row>
    <row r="8">
      <c r="A8" s="0" t="inlineStr">
        <is>
          <t xml:space="preserve">d20260930</t>
        </is>
      </c>
      <c r="B8" s="0" t="inlineStr">
        <is>
          <t xml:space="preserve">09-30</t>
        </is>
      </c>
      <c r="C8" s="16">
        <v>46295</v>
      </c>
      <c r="D8" s="4">
        <v>7</v>
      </c>
      <c r="E8" s="4">
        <v>0</v>
      </c>
    </row>
    <row r="9">
      <c r="A9" s="0" t="inlineStr">
        <is>
          <t xml:space="preserve">d20261001</t>
        </is>
      </c>
      <c r="B9" s="0" t="inlineStr">
        <is>
          <t xml:space="preserve">10-01</t>
        </is>
      </c>
      <c r="C9" s="16">
        <v>46296</v>
      </c>
      <c r="D9" s="4">
        <v>8</v>
      </c>
      <c r="E9" s="4">
        <v>0</v>
      </c>
    </row>
    <row r="10">
      <c r="A10" s="0" t="inlineStr">
        <is>
          <t xml:space="preserve">d20261002</t>
        </is>
      </c>
      <c r="B10" s="0" t="inlineStr">
        <is>
          <t xml:space="preserve">10-02</t>
        </is>
      </c>
      <c r="C10" s="16">
        <v>46297</v>
      </c>
      <c r="D10" s="4">
        <v>9</v>
      </c>
      <c r="E10" s="4">
        <v>0</v>
      </c>
    </row>
    <row r="11">
      <c r="A11" s="0" t="inlineStr">
        <is>
          <t xml:space="preserve">d20261005</t>
        </is>
      </c>
      <c r="B11" s="0" t="inlineStr">
        <is>
          <t xml:space="preserve">10-05</t>
        </is>
      </c>
      <c r="C11" s="16">
        <v>46300</v>
      </c>
      <c r="D11" s="4">
        <v>10</v>
      </c>
      <c r="E11" s="4">
        <v>0</v>
      </c>
    </row>
    <row r="12">
      <c r="A12" s="0" t="inlineStr">
        <is>
          <t xml:space="preserve">d20261006</t>
        </is>
      </c>
      <c r="B12" s="0" t="inlineStr">
        <is>
          <t xml:space="preserve">10-06</t>
        </is>
      </c>
      <c r="C12" s="16">
        <v>46301</v>
      </c>
      <c r="D12" s="4">
        <v>11</v>
      </c>
      <c r="E12" s="4">
        <v>0</v>
      </c>
    </row>
    <row r="13">
      <c r="A13" s="0" t="inlineStr">
        <is>
          <t xml:space="preserve">d20261007</t>
        </is>
      </c>
      <c r="B13" s="0" t="inlineStr">
        <is>
          <t xml:space="preserve">10-07</t>
        </is>
      </c>
      <c r="C13" s="16">
        <v>46302</v>
      </c>
      <c r="D13" s="4">
        <v>12</v>
      </c>
      <c r="E13" s="4">
        <v>0</v>
      </c>
    </row>
    <row r="14">
      <c r="A14" s="0" t="inlineStr">
        <is>
          <t xml:space="preserve">d20261008</t>
        </is>
      </c>
      <c r="B14" s="0" t="inlineStr">
        <is>
          <t xml:space="preserve">10-08</t>
        </is>
      </c>
      <c r="C14" s="16">
        <v>46303</v>
      </c>
      <c r="D14" s="4">
        <v>13</v>
      </c>
      <c r="E14" s="4">
        <v>0</v>
      </c>
    </row>
    <row r="15">
      <c r="A15" s="0" t="inlineStr">
        <is>
          <t xml:space="preserve">d20261009</t>
        </is>
      </c>
      <c r="B15" s="0" t="inlineStr">
        <is>
          <t xml:space="preserve">10-09</t>
        </is>
      </c>
      <c r="C15" s="16">
        <v>46304</v>
      </c>
      <c r="D15" s="4">
        <v>14</v>
      </c>
      <c r="E15" s="4">
        <v>0</v>
      </c>
    </row>
    <row r="16">
      <c r="A16" s="0" t="inlineStr">
        <is>
          <t xml:space="preserve">d20261012</t>
        </is>
      </c>
      <c r="B16" s="0" t="inlineStr">
        <is>
          <t xml:space="preserve">10-12</t>
        </is>
      </c>
      <c r="C16" s="16">
        <v>46307</v>
      </c>
      <c r="D16" s="4">
        <v>15</v>
      </c>
      <c r="E16" s="4">
        <v>0</v>
      </c>
    </row>
    <row r="17">
      <c r="A17" s="0" t="inlineStr">
        <is>
          <t xml:space="preserve">d20261013</t>
        </is>
      </c>
      <c r="B17" s="0" t="inlineStr">
        <is>
          <t xml:space="preserve">10-13</t>
        </is>
      </c>
      <c r="C17" s="16">
        <v>46308</v>
      </c>
      <c r="D17" s="4">
        <v>16</v>
      </c>
      <c r="E17" s="4">
        <v>0</v>
      </c>
    </row>
    <row r="18">
      <c r="A18" s="0" t="inlineStr">
        <is>
          <t xml:space="preserve">d20261014</t>
        </is>
      </c>
      <c r="B18" s="0" t="inlineStr">
        <is>
          <t xml:space="preserve">10-14</t>
        </is>
      </c>
      <c r="C18" s="16">
        <v>46309</v>
      </c>
      <c r="D18" s="4">
        <v>17</v>
      </c>
      <c r="E18" s="4">
        <v>0</v>
      </c>
    </row>
    <row r="19">
      <c r="A19" s="0" t="inlineStr">
        <is>
          <t xml:space="preserve">d20261015</t>
        </is>
      </c>
      <c r="B19" s="0" t="inlineStr">
        <is>
          <t xml:space="preserve">10-15</t>
        </is>
      </c>
      <c r="C19" s="16">
        <v>46310</v>
      </c>
      <c r="D19" s="4">
        <v>18</v>
      </c>
      <c r="E19" s="4">
        <v>0</v>
      </c>
    </row>
    <row r="20">
      <c r="A20" s="0" t="inlineStr">
        <is>
          <t xml:space="preserve">d20261016</t>
        </is>
      </c>
      <c r="B20" s="0" t="inlineStr">
        <is>
          <t xml:space="preserve">10-16</t>
        </is>
      </c>
      <c r="C20" s="16">
        <v>46311</v>
      </c>
      <c r="D20" s="4">
        <v>19</v>
      </c>
      <c r="E20" s="4">
        <v>0</v>
      </c>
    </row>
    <row r="21">
      <c r="A21" s="0" t="inlineStr">
        <is>
          <t xml:space="preserve">d20261019</t>
        </is>
      </c>
      <c r="B21" s="0" t="inlineStr">
        <is>
          <t xml:space="preserve">10-19</t>
        </is>
      </c>
      <c r="C21" s="16">
        <v>46314</v>
      </c>
      <c r="D21" s="4">
        <v>20</v>
      </c>
      <c r="E21" s="4">
        <v>0</v>
      </c>
    </row>
    <row r="22">
      <c r="A22" s="0" t="inlineStr">
        <is>
          <t xml:space="preserve">d20261020</t>
        </is>
      </c>
      <c r="B22" s="0" t="inlineStr">
        <is>
          <t xml:space="preserve">10-20</t>
        </is>
      </c>
      <c r="C22" s="16">
        <v>46315</v>
      </c>
      <c r="D22" s="4">
        <v>21</v>
      </c>
      <c r="E22" s="4">
        <v>0</v>
      </c>
    </row>
    <row r="23">
      <c r="A23" s="0" t="inlineStr">
        <is>
          <t xml:space="preserve">d20261021</t>
        </is>
      </c>
      <c r="B23" s="0" t="inlineStr">
        <is>
          <t xml:space="preserve">10-21</t>
        </is>
      </c>
      <c r="C23" s="16">
        <v>46316</v>
      </c>
      <c r="D23" s="4">
        <v>22</v>
      </c>
      <c r="E23" s="4">
        <v>0</v>
      </c>
    </row>
    <row r="24">
      <c r="A24" s="0" t="inlineStr">
        <is>
          <t xml:space="preserve">d20261022</t>
        </is>
      </c>
      <c r="B24" s="0" t="inlineStr">
        <is>
          <t xml:space="preserve">10-22</t>
        </is>
      </c>
      <c r="C24" s="16">
        <v>46317</v>
      </c>
      <c r="D24" s="4">
        <v>23</v>
      </c>
      <c r="E24" s="4">
        <v>0</v>
      </c>
    </row>
    <row r="25">
      <c r="A25" s="0" t="inlineStr">
        <is>
          <t xml:space="preserve">d20261023</t>
        </is>
      </c>
      <c r="B25" s="0" t="inlineStr">
        <is>
          <t xml:space="preserve">10-23</t>
        </is>
      </c>
      <c r="C25" s="16">
        <v>46318</v>
      </c>
      <c r="D25" s="4">
        <v>24</v>
      </c>
      <c r="E25" s="4">
        <v>0</v>
      </c>
    </row>
    <row r="26">
      <c r="A26" s="0" t="inlineStr">
        <is>
          <t xml:space="preserve">d20261026</t>
        </is>
      </c>
      <c r="B26" s="0" t="inlineStr">
        <is>
          <t xml:space="preserve">10-26</t>
        </is>
      </c>
      <c r="C26" s="16">
        <v>46321</v>
      </c>
      <c r="D26" s="4">
        <v>25</v>
      </c>
      <c r="E26" s="4">
        <v>0</v>
      </c>
    </row>
    <row r="27">
      <c r="A27" s="0" t="inlineStr">
        <is>
          <t xml:space="preserve">d20261027</t>
        </is>
      </c>
      <c r="B27" s="0" t="inlineStr">
        <is>
          <t xml:space="preserve">10-27</t>
        </is>
      </c>
      <c r="C27" s="16">
        <v>46322</v>
      </c>
      <c r="D27" s="4">
        <v>26</v>
      </c>
      <c r="E27" s="4">
        <v>0</v>
      </c>
    </row>
    <row r="28">
      <c r="A28" s="0" t="inlineStr">
        <is>
          <t xml:space="preserve">d20261028</t>
        </is>
      </c>
      <c r="B28" s="0" t="inlineStr">
        <is>
          <t xml:space="preserve">10-28</t>
        </is>
      </c>
      <c r="C28" s="16">
        <v>46323</v>
      </c>
      <c r="D28" s="4">
        <v>27</v>
      </c>
      <c r="E28" s="4">
        <v>0</v>
      </c>
    </row>
    <row r="29">
      <c r="A29" s="0" t="inlineStr">
        <is>
          <t xml:space="preserve">d20261029</t>
        </is>
      </c>
      <c r="B29" s="0" t="inlineStr">
        <is>
          <t xml:space="preserve">10-29</t>
        </is>
      </c>
      <c r="C29" s="16">
        <v>46324</v>
      </c>
      <c r="D29" s="4">
        <v>28</v>
      </c>
      <c r="E29" s="4">
        <v>0</v>
      </c>
    </row>
    <row r="30">
      <c r="A30" s="0" t="inlineStr">
        <is>
          <t xml:space="preserve">d20261030</t>
        </is>
      </c>
      <c r="B30" s="0" t="inlineStr">
        <is>
          <t xml:space="preserve">10-30</t>
        </is>
      </c>
      <c r="C30" s="16">
        <v>46325</v>
      </c>
      <c r="D30" s="4">
        <v>29</v>
      </c>
      <c r="E30" s="4">
        <v>0</v>
      </c>
    </row>
    <row r="31">
      <c r="A31" s="0" t="inlineStr">
        <is>
          <t xml:space="preserve">d20261102</t>
        </is>
      </c>
      <c r="B31" s="0" t="inlineStr">
        <is>
          <t xml:space="preserve">11-02</t>
        </is>
      </c>
      <c r="C31" s="16">
        <v>46328</v>
      </c>
      <c r="D31" s="4">
        <v>30</v>
      </c>
      <c r="E31" s="4">
        <v>0</v>
      </c>
    </row>
    <row r="32">
      <c r="A32" s="0" t="inlineStr">
        <is>
          <t xml:space="preserve">d20261103</t>
        </is>
      </c>
      <c r="B32" s="0" t="inlineStr">
        <is>
          <t xml:space="preserve">11-03</t>
        </is>
      </c>
      <c r="C32" s="16">
        <v>46329</v>
      </c>
      <c r="D32" s="4">
        <v>31</v>
      </c>
      <c r="E32" s="4">
        <v>0</v>
      </c>
    </row>
    <row r="33">
      <c r="A33" s="0" t="inlineStr">
        <is>
          <t xml:space="preserve">d20261104</t>
        </is>
      </c>
      <c r="B33" s="0" t="inlineStr">
        <is>
          <t xml:space="preserve">11-04</t>
        </is>
      </c>
      <c r="C33" s="16">
        <v>46330</v>
      </c>
      <c r="D33" s="4">
        <v>32</v>
      </c>
      <c r="E33" s="4">
        <v>0</v>
      </c>
    </row>
    <row r="34">
      <c r="A34" s="0" t="inlineStr">
        <is>
          <t xml:space="preserve">d20261105</t>
        </is>
      </c>
      <c r="B34" s="0" t="inlineStr">
        <is>
          <t xml:space="preserve">11-05</t>
        </is>
      </c>
      <c r="C34" s="16">
        <v>46331</v>
      </c>
      <c r="D34" s="4">
        <v>33</v>
      </c>
      <c r="E34" s="4">
        <v>0</v>
      </c>
    </row>
    <row r="35">
      <c r="A35" s="0" t="inlineStr">
        <is>
          <t xml:space="preserve">d20261106</t>
        </is>
      </c>
      <c r="B35" s="0" t="inlineStr">
        <is>
          <t xml:space="preserve">11-06</t>
        </is>
      </c>
      <c r="C35" s="16">
        <v>46332</v>
      </c>
      <c r="D35" s="4">
        <v>34</v>
      </c>
      <c r="E35" s="4">
        <v>0</v>
      </c>
    </row>
    <row r="36">
      <c r="A36" s="0" t="inlineStr">
        <is>
          <t xml:space="preserve">d20261109</t>
        </is>
      </c>
      <c r="B36" s="0" t="inlineStr">
        <is>
          <t xml:space="preserve">11-09</t>
        </is>
      </c>
      <c r="C36" s="16">
        <v>46335</v>
      </c>
      <c r="D36" s="4">
        <v>35</v>
      </c>
      <c r="E36" s="4">
        <v>0</v>
      </c>
    </row>
    <row r="37">
      <c r="A37" s="0" t="inlineStr">
        <is>
          <t xml:space="preserve">d20261110</t>
        </is>
      </c>
      <c r="B37" s="0" t="inlineStr">
        <is>
          <t xml:space="preserve">11-10</t>
        </is>
      </c>
      <c r="C37" s="16">
        <v>46336</v>
      </c>
      <c r="D37" s="4">
        <v>36</v>
      </c>
      <c r="E37" s="4">
        <v>0</v>
      </c>
    </row>
    <row r="38">
      <c r="A38" s="0" t="inlineStr">
        <is>
          <t xml:space="preserve">d20261111</t>
        </is>
      </c>
      <c r="B38" s="0" t="inlineStr">
        <is>
          <t xml:space="preserve">11-11</t>
        </is>
      </c>
      <c r="C38" s="16">
        <v>46337</v>
      </c>
      <c r="D38" s="4">
        <v>37</v>
      </c>
      <c r="E38" s="4">
        <v>0</v>
      </c>
    </row>
    <row r="39">
      <c r="A39" s="0" t="inlineStr">
        <is>
          <t xml:space="preserve">d20261112</t>
        </is>
      </c>
      <c r="B39" s="0" t="inlineStr">
        <is>
          <t xml:space="preserve">11-12</t>
        </is>
      </c>
      <c r="C39" s="16">
        <v>46338</v>
      </c>
      <c r="D39" s="4">
        <v>38</v>
      </c>
      <c r="E39" s="4">
        <v>0</v>
      </c>
    </row>
    <row r="40">
      <c r="A40" s="0" t="inlineStr">
        <is>
          <t xml:space="preserve">d20261113</t>
        </is>
      </c>
      <c r="B40" s="0" t="inlineStr">
        <is>
          <t xml:space="preserve">11-13</t>
        </is>
      </c>
      <c r="C40" s="16">
        <v>46339</v>
      </c>
      <c r="D40" s="4">
        <v>39</v>
      </c>
      <c r="E40" s="4">
        <v>0</v>
      </c>
    </row>
    <row r="41">
      <c r="A41" s="0" t="inlineStr">
        <is>
          <t xml:space="preserve">d20261116</t>
        </is>
      </c>
      <c r="B41" s="0" t="inlineStr">
        <is>
          <t xml:space="preserve">11-16</t>
        </is>
      </c>
      <c r="C41" s="16">
        <v>46342</v>
      </c>
      <c r="D41" s="4">
        <v>40</v>
      </c>
      <c r="E41" s="4">
        <v>0</v>
      </c>
    </row>
    <row r="42">
      <c r="A42" s="0" t="inlineStr">
        <is>
          <t xml:space="preserve">d20261117</t>
        </is>
      </c>
      <c r="B42" s="0" t="inlineStr">
        <is>
          <t xml:space="preserve">11-17</t>
        </is>
      </c>
      <c r="C42" s="16">
        <v>46343</v>
      </c>
      <c r="D42" s="4">
        <v>41</v>
      </c>
      <c r="E42" s="4">
        <v>0</v>
      </c>
    </row>
    <row r="43">
      <c r="A43" s="0" t="inlineStr">
        <is>
          <t xml:space="preserve">d20261118</t>
        </is>
      </c>
      <c r="B43" s="0" t="inlineStr">
        <is>
          <t xml:space="preserve">11-18</t>
        </is>
      </c>
      <c r="C43" s="16">
        <v>46344</v>
      </c>
      <c r="D43" s="4">
        <v>42</v>
      </c>
      <c r="E43" s="4">
        <v>0</v>
      </c>
    </row>
    <row r="44">
      <c r="A44" s="0" t="inlineStr">
        <is>
          <t xml:space="preserve">d20261119</t>
        </is>
      </c>
      <c r="B44" s="0" t="inlineStr">
        <is>
          <t xml:space="preserve">11-19</t>
        </is>
      </c>
      <c r="C44" s="16">
        <v>46345</v>
      </c>
      <c r="D44" s="4">
        <v>43</v>
      </c>
      <c r="E44" s="4">
        <v>0</v>
      </c>
    </row>
    <row r="45">
      <c r="A45" s="0" t="inlineStr">
        <is>
          <t xml:space="preserve">d20261120</t>
        </is>
      </c>
      <c r="B45" s="0" t="inlineStr">
        <is>
          <t xml:space="preserve">11-20</t>
        </is>
      </c>
      <c r="C45" s="16">
        <v>46346</v>
      </c>
      <c r="D45" s="4">
        <v>44</v>
      </c>
      <c r="E45" s="4">
        <v>0</v>
      </c>
    </row>
    <row r="46">
      <c r="A46" s="0" t="inlineStr">
        <is>
          <t xml:space="preserve">d20261123</t>
        </is>
      </c>
      <c r="B46" s="0" t="inlineStr">
        <is>
          <t xml:space="preserve">11-23</t>
        </is>
      </c>
      <c r="C46" s="16">
        <v>46349</v>
      </c>
      <c r="D46" s="4">
        <v>45</v>
      </c>
      <c r="E46" s="4">
        <v>0</v>
      </c>
    </row>
    <row r="47">
      <c r="A47" s="0" t="inlineStr">
        <is>
          <t xml:space="preserve">d20261124</t>
        </is>
      </c>
      <c r="B47" s="0" t="inlineStr">
        <is>
          <t xml:space="preserve">11-24</t>
        </is>
      </c>
      <c r="C47" s="16">
        <v>46350</v>
      </c>
      <c r="D47" s="4">
        <v>46</v>
      </c>
      <c r="E47" s="4">
        <v>0</v>
      </c>
    </row>
    <row r="48">
      <c r="A48" s="0" t="inlineStr">
        <is>
          <t xml:space="preserve">d20261125</t>
        </is>
      </c>
      <c r="B48" s="0" t="inlineStr">
        <is>
          <t xml:space="preserve">11-25</t>
        </is>
      </c>
      <c r="C48" s="16">
        <v>46351</v>
      </c>
      <c r="D48" s="4">
        <v>47</v>
      </c>
      <c r="E48" s="4">
        <v>0</v>
      </c>
    </row>
    <row r="49">
      <c r="A49" s="0" t="inlineStr">
        <is>
          <t xml:space="preserve">d20261127</t>
        </is>
      </c>
      <c r="B49" s="0" t="inlineStr">
        <is>
          <t xml:space="preserve">11-27</t>
        </is>
      </c>
      <c r="C49" s="16">
        <v>46353</v>
      </c>
      <c r="D49" s="4">
        <v>48</v>
      </c>
      <c r="E49" s="4">
        <v>0</v>
      </c>
    </row>
    <row r="50">
      <c r="A50" s="0" t="inlineStr">
        <is>
          <t xml:space="preserve">d20261130</t>
        </is>
      </c>
      <c r="B50" s="0" t="inlineStr">
        <is>
          <t xml:space="preserve">11-30</t>
        </is>
      </c>
      <c r="C50" s="16">
        <v>46356</v>
      </c>
      <c r="D50" s="4">
        <v>49</v>
      </c>
      <c r="E50" s="4">
        <v>0</v>
      </c>
    </row>
    <row r="51">
      <c r="A51" s="0" t="inlineStr">
        <is>
          <t xml:space="preserve">d20261201</t>
        </is>
      </c>
      <c r="B51" s="0" t="inlineStr">
        <is>
          <t xml:space="preserve">12-01</t>
        </is>
      </c>
      <c r="C51" s="16">
        <v>46357</v>
      </c>
      <c r="D51" s="4">
        <v>50</v>
      </c>
      <c r="E51" s="4">
        <v>0</v>
      </c>
    </row>
    <row r="52">
      <c r="A52" s="0" t="inlineStr">
        <is>
          <t xml:space="preserve">d20261202</t>
        </is>
      </c>
      <c r="B52" s="0" t="inlineStr">
        <is>
          <t xml:space="preserve">12-02</t>
        </is>
      </c>
      <c r="C52" s="16">
        <v>46358</v>
      </c>
      <c r="D52" s="4">
        <v>51</v>
      </c>
      <c r="E52" s="4">
        <v>0</v>
      </c>
    </row>
    <row r="53">
      <c r="A53" s="0" t="inlineStr">
        <is>
          <t xml:space="preserve">d20261203</t>
        </is>
      </c>
      <c r="B53" s="0" t="inlineStr">
        <is>
          <t xml:space="preserve">12-03</t>
        </is>
      </c>
      <c r="C53" s="16">
        <v>46359</v>
      </c>
      <c r="D53" s="4">
        <v>52</v>
      </c>
      <c r="E53" s="4">
        <v>0</v>
      </c>
    </row>
    <row r="54">
      <c r="A54" s="0" t="inlineStr">
        <is>
          <t xml:space="preserve">d20261204</t>
        </is>
      </c>
      <c r="B54" s="0" t="inlineStr">
        <is>
          <t xml:space="preserve">12-04</t>
        </is>
      </c>
      <c r="C54" s="16">
        <v>46360</v>
      </c>
      <c r="D54" s="4">
        <v>53</v>
      </c>
      <c r="E54" s="4">
        <v>0</v>
      </c>
    </row>
    <row r="55">
      <c r="A55" s="0" t="inlineStr">
        <is>
          <t xml:space="preserve">d20261207</t>
        </is>
      </c>
      <c r="B55" s="0" t="inlineStr">
        <is>
          <t xml:space="preserve">12-07</t>
        </is>
      </c>
      <c r="C55" s="16">
        <v>46363</v>
      </c>
      <c r="D55" s="4">
        <v>54</v>
      </c>
      <c r="E55" s="4">
        <v>0</v>
      </c>
    </row>
    <row r="56">
      <c r="A56" s="0" t="inlineStr">
        <is>
          <t xml:space="preserve">d20261208</t>
        </is>
      </c>
      <c r="B56" s="0" t="inlineStr">
        <is>
          <t xml:space="preserve">12-08</t>
        </is>
      </c>
      <c r="C56" s="16">
        <v>46364</v>
      </c>
      <c r="D56" s="4">
        <v>55</v>
      </c>
      <c r="E56" s="4">
        <v>0</v>
      </c>
    </row>
    <row r="57">
      <c r="A57" s="0" t="inlineStr">
        <is>
          <t xml:space="preserve">d20261209</t>
        </is>
      </c>
      <c r="B57" s="0" t="inlineStr">
        <is>
          <t xml:space="preserve">12-09</t>
        </is>
      </c>
      <c r="C57" s="16">
        <v>46365</v>
      </c>
      <c r="D57" s="4">
        <v>56</v>
      </c>
      <c r="E57" s="4">
        <v>0</v>
      </c>
    </row>
    <row r="58">
      <c r="A58" s="0" t="inlineStr">
        <is>
          <t xml:space="preserve">d20261210</t>
        </is>
      </c>
      <c r="B58" s="0" t="inlineStr">
        <is>
          <t xml:space="preserve">12-10</t>
        </is>
      </c>
      <c r="C58" s="16">
        <v>46366</v>
      </c>
      <c r="D58" s="4">
        <v>57</v>
      </c>
      <c r="E58" s="4">
        <v>0</v>
      </c>
    </row>
    <row r="59">
      <c r="A59" s="0" t="inlineStr">
        <is>
          <t xml:space="preserve">d20261211</t>
        </is>
      </c>
      <c r="B59" s="0" t="inlineStr">
        <is>
          <t xml:space="preserve">12-11</t>
        </is>
      </c>
      <c r="C59" s="16">
        <v>46367</v>
      </c>
      <c r="D59" s="4">
        <v>58</v>
      </c>
      <c r="E59" s="4">
        <v>0</v>
      </c>
    </row>
    <row r="60">
      <c r="A60" s="0" t="inlineStr">
        <is>
          <t xml:space="preserve">d20261214</t>
        </is>
      </c>
      <c r="B60" s="0" t="inlineStr">
        <is>
          <t xml:space="preserve">12-14</t>
        </is>
      </c>
      <c r="C60" s="16">
        <v>46370</v>
      </c>
      <c r="D60" s="4">
        <v>59</v>
      </c>
      <c r="E60" s="4">
        <v>0</v>
      </c>
    </row>
    <row r="61">
      <c r="A61" s="0" t="inlineStr">
        <is>
          <t xml:space="preserve">d20261215</t>
        </is>
      </c>
      <c r="B61" s="0" t="inlineStr">
        <is>
          <t xml:space="preserve">12-15</t>
        </is>
      </c>
      <c r="C61" s="16">
        <v>46371</v>
      </c>
      <c r="D61" s="4">
        <v>60</v>
      </c>
      <c r="E61" s="4">
        <v>0</v>
      </c>
    </row>
    <row r="62">
      <c r="A62" s="0" t="inlineStr">
        <is>
          <t xml:space="preserve">d20261216</t>
        </is>
      </c>
      <c r="B62" s="0" t="inlineStr">
        <is>
          <t xml:space="preserve">12-16</t>
        </is>
      </c>
      <c r="C62" s="16">
        <v>46372</v>
      </c>
      <c r="D62" s="4">
        <v>61</v>
      </c>
      <c r="E62" s="4">
        <v>0</v>
      </c>
    </row>
    <row r="63">
      <c r="A63" s="0" t="inlineStr">
        <is>
          <t xml:space="preserve">d20261217</t>
        </is>
      </c>
      <c r="B63" s="0" t="inlineStr">
        <is>
          <t xml:space="preserve">12-17</t>
        </is>
      </c>
      <c r="C63" s="16">
        <v>46373</v>
      </c>
      <c r="D63" s="4">
        <v>62</v>
      </c>
      <c r="E63" s="4">
        <v>0</v>
      </c>
    </row>
    <row r="64">
      <c r="A64" s="0" t="inlineStr">
        <is>
          <t xml:space="preserve">d20261218</t>
        </is>
      </c>
      <c r="B64" s="0" t="inlineStr">
        <is>
          <t xml:space="preserve">12-18</t>
        </is>
      </c>
      <c r="C64" s="16">
        <v>46374</v>
      </c>
      <c r="D64" s="4">
        <v>63</v>
      </c>
      <c r="E64" s="4">
        <v>0</v>
      </c>
    </row>
    <row r="65">
      <c r="A65" s="0" t="inlineStr">
        <is>
          <t xml:space="preserve">d20261221</t>
        </is>
      </c>
      <c r="B65" s="0" t="inlineStr">
        <is>
          <t xml:space="preserve">12-21</t>
        </is>
      </c>
      <c r="C65" s="16">
        <v>46377</v>
      </c>
      <c r="D65" s="4">
        <v>64</v>
      </c>
      <c r="E65" s="4">
        <v>0</v>
      </c>
    </row>
    <row r="66">
      <c r="A66" s="0" t="inlineStr">
        <is>
          <t xml:space="preserve">d20261222</t>
        </is>
      </c>
      <c r="B66" s="0" t="inlineStr">
        <is>
          <t xml:space="preserve">12-22</t>
        </is>
      </c>
      <c r="C66" s="16">
        <v>46378</v>
      </c>
      <c r="D66" s="4">
        <v>65</v>
      </c>
      <c r="E66" s="4">
        <v>0</v>
      </c>
    </row>
    <row r="67">
      <c r="A67" s="0" t="inlineStr">
        <is>
          <t xml:space="preserve">d20261223</t>
        </is>
      </c>
      <c r="B67" s="0" t="inlineStr">
        <is>
          <t xml:space="preserve">12-23</t>
        </is>
      </c>
      <c r="C67" s="16">
        <v>46379</v>
      </c>
      <c r="D67" s="4">
        <v>66</v>
      </c>
      <c r="E67" s="4">
        <v>0</v>
      </c>
    </row>
    <row r="68">
      <c r="A68" s="0" t="inlineStr">
        <is>
          <t xml:space="preserve">d20261224</t>
        </is>
      </c>
      <c r="B68" s="0" t="inlineStr">
        <is>
          <t xml:space="preserve">12-24</t>
        </is>
      </c>
      <c r="C68" s="16">
        <v>46380</v>
      </c>
      <c r="D68" s="4">
        <v>67</v>
      </c>
      <c r="E68" s="4">
        <v>0</v>
      </c>
    </row>
    <row r="69">
      <c r="A69" s="0" t="inlineStr">
        <is>
          <t xml:space="preserve">d20261228</t>
        </is>
      </c>
      <c r="B69" s="0" t="inlineStr">
        <is>
          <t xml:space="preserve">12-28</t>
        </is>
      </c>
      <c r="C69" s="16">
        <v>46384</v>
      </c>
      <c r="D69" s="4">
        <v>68</v>
      </c>
      <c r="E69" s="4">
        <v>0</v>
      </c>
    </row>
    <row r="70">
      <c r="A70" s="0" t="inlineStr">
        <is>
          <t xml:space="preserve">d20261229</t>
        </is>
      </c>
      <c r="B70" s="0" t="inlineStr">
        <is>
          <t xml:space="preserve">12-29</t>
        </is>
      </c>
      <c r="C70" s="16">
        <v>46385</v>
      </c>
      <c r="D70" s="4">
        <v>69</v>
      </c>
      <c r="E70" s="4">
        <v>0</v>
      </c>
    </row>
    <row r="71">
      <c r="A71" s="0" t="inlineStr">
        <is>
          <t xml:space="preserve">d20261230</t>
        </is>
      </c>
      <c r="B71" s="0" t="inlineStr">
        <is>
          <t xml:space="preserve">12-30</t>
        </is>
      </c>
      <c r="C71" s="16">
        <v>46386</v>
      </c>
      <c r="D71" s="4">
        <v>70</v>
      </c>
      <c r="E71" s="4">
        <v>0</v>
      </c>
    </row>
    <row r="72">
      <c r="A72" s="0" t="inlineStr">
        <is>
          <t xml:space="preserve">d20261231</t>
        </is>
      </c>
      <c r="B72" s="0" t="inlineStr">
        <is>
          <t xml:space="preserve">12-31</t>
        </is>
      </c>
      <c r="C72" s="16">
        <v>46387</v>
      </c>
      <c r="D72" s="4">
        <v>71</v>
      </c>
      <c r="E72" s="4">
        <v>0</v>
      </c>
    </row>
    <row r="73">
      <c r="A73" s="0" t="inlineStr">
        <is>
          <t xml:space="preserve">d20270104</t>
        </is>
      </c>
      <c r="B73" s="0" t="inlineStr">
        <is>
          <t xml:space="preserve">01-04</t>
        </is>
      </c>
      <c r="C73" s="16">
        <v>46391</v>
      </c>
      <c r="D73" s="4">
        <v>72</v>
      </c>
      <c r="E73" s="4">
        <v>0</v>
      </c>
    </row>
    <row r="74">
      <c r="A74" s="0" t="inlineStr">
        <is>
          <t xml:space="preserve">d20270105</t>
        </is>
      </c>
      <c r="B74" s="0" t="inlineStr">
        <is>
          <t xml:space="preserve">01-05</t>
        </is>
      </c>
      <c r="C74" s="16">
        <v>46392</v>
      </c>
      <c r="D74" s="4">
        <v>73</v>
      </c>
      <c r="E74" s="4">
        <v>0</v>
      </c>
    </row>
    <row r="75">
      <c r="A75" s="0" t="inlineStr">
        <is>
          <t xml:space="preserve">d20270106</t>
        </is>
      </c>
      <c r="B75" s="0" t="inlineStr">
        <is>
          <t xml:space="preserve">01-06</t>
        </is>
      </c>
      <c r="C75" s="16">
        <v>46393</v>
      </c>
      <c r="D75" s="4">
        <v>74</v>
      </c>
      <c r="E75" s="4">
        <v>0</v>
      </c>
    </row>
    <row r="76">
      <c r="A76" s="0" t="inlineStr">
        <is>
          <t xml:space="preserve">d20270107</t>
        </is>
      </c>
      <c r="B76" s="0" t="inlineStr">
        <is>
          <t xml:space="preserve">01-07</t>
        </is>
      </c>
      <c r="C76" s="16">
        <v>46394</v>
      </c>
      <c r="D76" s="4">
        <v>75</v>
      </c>
      <c r="E76" s="4">
        <v>0</v>
      </c>
    </row>
    <row r="77">
      <c r="A77" s="0" t="inlineStr">
        <is>
          <t xml:space="preserve">d20270108</t>
        </is>
      </c>
      <c r="B77" s="0" t="inlineStr">
        <is>
          <t xml:space="preserve">01-08</t>
        </is>
      </c>
      <c r="C77" s="16">
        <v>46395</v>
      </c>
      <c r="D77" s="4">
        <v>76</v>
      </c>
      <c r="E77" s="4">
        <v>0</v>
      </c>
    </row>
    <row r="78">
      <c r="A78" s="0" t="inlineStr">
        <is>
          <t xml:space="preserve">d20270111</t>
        </is>
      </c>
      <c r="B78" s="0" t="inlineStr">
        <is>
          <t xml:space="preserve">01-11</t>
        </is>
      </c>
      <c r="C78" s="16">
        <v>46398</v>
      </c>
      <c r="D78" s="4">
        <v>77</v>
      </c>
      <c r="E78" s="4">
        <v>0</v>
      </c>
    </row>
    <row r="79">
      <c r="A79" s="0" t="inlineStr">
        <is>
          <t xml:space="preserve">d20270112</t>
        </is>
      </c>
      <c r="B79" s="0" t="inlineStr">
        <is>
          <t xml:space="preserve">01-12</t>
        </is>
      </c>
      <c r="C79" s="16">
        <v>46399</v>
      </c>
      <c r="D79" s="4">
        <v>78</v>
      </c>
      <c r="E79" s="4">
        <v>0</v>
      </c>
    </row>
    <row r="80">
      <c r="A80" s="0" t="inlineStr">
        <is>
          <t xml:space="preserve">d20270113</t>
        </is>
      </c>
      <c r="B80" s="0" t="inlineStr">
        <is>
          <t xml:space="preserve">01-13</t>
        </is>
      </c>
      <c r="C80" s="16">
        <v>46400</v>
      </c>
      <c r="D80" s="4">
        <v>79</v>
      </c>
      <c r="E80" s="4">
        <v>0</v>
      </c>
    </row>
    <row r="81">
      <c r="A81" s="0" t="inlineStr">
        <is>
          <t xml:space="preserve">d20270114</t>
        </is>
      </c>
      <c r="B81" s="0" t="inlineStr">
        <is>
          <t xml:space="preserve">01-14</t>
        </is>
      </c>
      <c r="C81" s="16">
        <v>46401</v>
      </c>
      <c r="D81" s="4">
        <v>80</v>
      </c>
      <c r="E81" s="4">
        <v>0</v>
      </c>
    </row>
    <row r="82">
      <c r="A82" s="0" t="inlineStr">
        <is>
          <t xml:space="preserve">d20270115</t>
        </is>
      </c>
      <c r="B82" s="0" t="inlineStr">
        <is>
          <t xml:space="preserve">01-15</t>
        </is>
      </c>
      <c r="C82" s="16">
        <v>46402</v>
      </c>
      <c r="D82" s="4">
        <v>81</v>
      </c>
      <c r="E82" s="4">
        <v>0</v>
      </c>
    </row>
    <row r="83">
      <c r="A83" s="0" t="inlineStr">
        <is>
          <t xml:space="preserve">d20270119</t>
        </is>
      </c>
      <c r="B83" s="0" t="inlineStr">
        <is>
          <t xml:space="preserve">01-19</t>
        </is>
      </c>
      <c r="C83" s="16">
        <v>46406</v>
      </c>
      <c r="D83" s="4">
        <v>82</v>
      </c>
      <c r="E83" s="4">
        <v>0</v>
      </c>
    </row>
    <row r="84">
      <c r="A84" s="0" t="inlineStr">
        <is>
          <t xml:space="preserve">d20270120</t>
        </is>
      </c>
      <c r="B84" s="0" t="inlineStr">
        <is>
          <t xml:space="preserve">01-20</t>
        </is>
      </c>
      <c r="C84" s="16">
        <v>46407</v>
      </c>
      <c r="D84" s="4">
        <v>83</v>
      </c>
      <c r="E84" s="4">
        <v>0</v>
      </c>
    </row>
    <row r="85">
      <c r="A85" s="0" t="inlineStr">
        <is>
          <t xml:space="preserve">d20270121</t>
        </is>
      </c>
      <c r="B85" s="0" t="inlineStr">
        <is>
          <t xml:space="preserve">01-21</t>
        </is>
      </c>
      <c r="C85" s="16">
        <v>46408</v>
      </c>
      <c r="D85" s="4">
        <v>84</v>
      </c>
      <c r="E85" s="4">
        <v>0</v>
      </c>
    </row>
    <row r="86">
      <c r="A86" s="0" t="inlineStr">
        <is>
          <t xml:space="preserve">d20270122</t>
        </is>
      </c>
      <c r="B86" s="0" t="inlineStr">
        <is>
          <t xml:space="preserve">01-22</t>
        </is>
      </c>
      <c r="C86" s="16">
        <v>46409</v>
      </c>
      <c r="D86" s="4">
        <v>85</v>
      </c>
      <c r="E86" s="4">
        <v>0</v>
      </c>
    </row>
    <row r="87">
      <c r="A87" s="0" t="inlineStr">
        <is>
          <t xml:space="preserve">d20270125</t>
        </is>
      </c>
      <c r="B87" s="0" t="inlineStr">
        <is>
          <t xml:space="preserve">01-25</t>
        </is>
      </c>
      <c r="C87" s="16">
        <v>46412</v>
      </c>
      <c r="D87" s="4">
        <v>86</v>
      </c>
      <c r="E87" s="4">
        <v>0</v>
      </c>
    </row>
    <row r="88">
      <c r="A88" s="0" t="inlineStr">
        <is>
          <t xml:space="preserve">d20270126</t>
        </is>
      </c>
      <c r="B88" s="0" t="inlineStr">
        <is>
          <t xml:space="preserve">01-26</t>
        </is>
      </c>
      <c r="C88" s="16">
        <v>46413</v>
      </c>
      <c r="D88" s="4">
        <v>87</v>
      </c>
      <c r="E88" s="4">
        <v>0</v>
      </c>
    </row>
    <row r="89">
      <c r="A89" s="0" t="inlineStr">
        <is>
          <t xml:space="preserve">d20270127</t>
        </is>
      </c>
      <c r="B89" s="0" t="inlineStr">
        <is>
          <t xml:space="preserve">01-27</t>
        </is>
      </c>
      <c r="C89" s="16">
        <v>46414</v>
      </c>
      <c r="D89" s="4">
        <v>88</v>
      </c>
      <c r="E89" s="4">
        <v>0</v>
      </c>
    </row>
    <row r="90">
      <c r="A90" s="0" t="inlineStr">
        <is>
          <t xml:space="preserve">d20270128</t>
        </is>
      </c>
      <c r="B90" s="0" t="inlineStr">
        <is>
          <t xml:space="preserve">01-28</t>
        </is>
      </c>
      <c r="C90" s="16">
        <v>46415</v>
      </c>
      <c r="D90" s="4">
        <v>89</v>
      </c>
      <c r="E90" s="4">
        <v>0</v>
      </c>
    </row>
    <row r="91">
      <c r="A91" s="0" t="inlineStr">
        <is>
          <t xml:space="preserve">d20270129</t>
        </is>
      </c>
      <c r="B91" s="0" t="inlineStr">
        <is>
          <t xml:space="preserve">01-29</t>
        </is>
      </c>
      <c r="C91" s="16">
        <v>46416</v>
      </c>
      <c r="D91" s="4">
        <v>90</v>
      </c>
      <c r="E91" s="4">
        <v>0</v>
      </c>
    </row>
    <row r="92">
      <c r="A92" s="0" t="inlineStr">
        <is>
          <t xml:space="preserve">d20270201</t>
        </is>
      </c>
      <c r="B92" s="0" t="inlineStr">
        <is>
          <t xml:space="preserve">02-01</t>
        </is>
      </c>
      <c r="C92" s="16">
        <v>46419</v>
      </c>
      <c r="D92" s="4">
        <v>91</v>
      </c>
      <c r="E92" s="4">
        <v>0</v>
      </c>
    </row>
    <row r="93">
      <c r="A93" s="0" t="inlineStr">
        <is>
          <t xml:space="preserve">d20270202</t>
        </is>
      </c>
      <c r="B93" s="0" t="inlineStr">
        <is>
          <t xml:space="preserve">02-02</t>
        </is>
      </c>
      <c r="C93" s="16">
        <v>46420</v>
      </c>
      <c r="D93" s="4">
        <v>92</v>
      </c>
      <c r="E93" s="4">
        <v>0</v>
      </c>
    </row>
    <row r="94">
      <c r="A94" s="0" t="inlineStr">
        <is>
          <t xml:space="preserve">d20270203</t>
        </is>
      </c>
      <c r="B94" s="0" t="inlineStr">
        <is>
          <t xml:space="preserve">02-03</t>
        </is>
      </c>
      <c r="C94" s="16">
        <v>46421</v>
      </c>
      <c r="D94" s="4">
        <v>93</v>
      </c>
      <c r="E94" s="4">
        <v>0</v>
      </c>
    </row>
    <row r="95">
      <c r="A95" s="0" t="inlineStr">
        <is>
          <t xml:space="preserve">d20270204</t>
        </is>
      </c>
      <c r="B95" s="0" t="inlineStr">
        <is>
          <t xml:space="preserve">02-04</t>
        </is>
      </c>
      <c r="C95" s="16">
        <v>46422</v>
      </c>
      <c r="D95" s="4">
        <v>94</v>
      </c>
      <c r="E95" s="4">
        <v>0</v>
      </c>
    </row>
    <row r="96">
      <c r="A96" s="0" t="inlineStr">
        <is>
          <t xml:space="preserve">d20270205</t>
        </is>
      </c>
      <c r="B96" s="0" t="inlineStr">
        <is>
          <t xml:space="preserve">02-05</t>
        </is>
      </c>
      <c r="C96" s="16">
        <v>46423</v>
      </c>
      <c r="D96" s="4">
        <v>95</v>
      </c>
      <c r="E96" s="4">
        <v>0</v>
      </c>
    </row>
    <row r="97">
      <c r="A97" s="0" t="inlineStr">
        <is>
          <t xml:space="preserve">d20270208</t>
        </is>
      </c>
      <c r="B97" s="0" t="inlineStr">
        <is>
          <t xml:space="preserve">02-08</t>
        </is>
      </c>
      <c r="C97" s="16">
        <v>46426</v>
      </c>
      <c r="D97" s="4">
        <v>96</v>
      </c>
      <c r="E97" s="4">
        <v>0</v>
      </c>
    </row>
    <row r="98">
      <c r="A98" s="0" t="inlineStr">
        <is>
          <t xml:space="preserve">d20270209</t>
        </is>
      </c>
      <c r="B98" s="0" t="inlineStr">
        <is>
          <t xml:space="preserve">02-09</t>
        </is>
      </c>
      <c r="C98" s="16">
        <v>46427</v>
      </c>
      <c r="D98" s="4">
        <v>97</v>
      </c>
      <c r="E98" s="4">
        <v>0</v>
      </c>
    </row>
    <row r="99">
      <c r="A99" s="0" t="inlineStr">
        <is>
          <t xml:space="preserve">d20270210</t>
        </is>
      </c>
      <c r="B99" s="0" t="inlineStr">
        <is>
          <t xml:space="preserve">02-10</t>
        </is>
      </c>
      <c r="C99" s="16">
        <v>46428</v>
      </c>
      <c r="D99" s="4">
        <v>98</v>
      </c>
      <c r="E99" s="4">
        <v>0</v>
      </c>
    </row>
    <row r="100">
      <c r="A100" s="0" t="inlineStr">
        <is>
          <t xml:space="preserve">d20270211</t>
        </is>
      </c>
      <c r="B100" s="0" t="inlineStr">
        <is>
          <t xml:space="preserve">02-11</t>
        </is>
      </c>
      <c r="C100" s="16">
        <v>46429</v>
      </c>
      <c r="D100" s="4">
        <v>99</v>
      </c>
      <c r="E100" s="4">
        <v>0</v>
      </c>
    </row>
    <row r="101">
      <c r="A101" s="0" t="inlineStr">
        <is>
          <t xml:space="preserve">d20270212</t>
        </is>
      </c>
      <c r="B101" s="0" t="inlineStr">
        <is>
          <t xml:space="preserve">02-12</t>
        </is>
      </c>
      <c r="C101" s="16">
        <v>46430</v>
      </c>
      <c r="D101" s="4">
        <v>100</v>
      </c>
      <c r="E101" s="4">
        <v>0</v>
      </c>
    </row>
  </sheetData>
</worksheet>
</file>

<file path=xl/worksheets/sheet8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</row>
    <row r="2">
      <c r="A2" s="0" t="inlineStr">
        <is>
          <t xml:space="preserve">basic_materials</t>
        </is>
      </c>
      <c r="B2" s="0" t="inlineStr">
        <is>
          <t xml:space="preserve">Basic Materials</t>
        </is>
      </c>
    </row>
    <row r="3">
      <c r="A3" s="0" t="inlineStr">
        <is>
          <t xml:space="preserve">communication_services</t>
        </is>
      </c>
      <c r="B3" s="0" t="inlineStr">
        <is>
          <t xml:space="preserve">Communication Services</t>
        </is>
      </c>
    </row>
    <row r="4">
      <c r="A4" s="0" t="inlineStr">
        <is>
          <t xml:space="preserve">consumer_cyclical</t>
        </is>
      </c>
      <c r="B4" s="0" t="inlineStr">
        <is>
          <t xml:space="preserve">Consumer Cyclical</t>
        </is>
      </c>
    </row>
    <row r="5">
      <c r="A5" s="0" t="inlineStr">
        <is>
          <t xml:space="preserve">consumer_defensive</t>
        </is>
      </c>
      <c r="B5" s="0" t="inlineStr">
        <is>
          <t xml:space="preserve">Consumer Defensive</t>
        </is>
      </c>
    </row>
    <row r="6">
      <c r="A6" s="0" t="inlineStr">
        <is>
          <t xml:space="preserve">financial_services</t>
        </is>
      </c>
      <c r="B6" s="0" t="inlineStr">
        <is>
          <t xml:space="preserve">Financial Services</t>
        </is>
      </c>
    </row>
    <row r="7">
      <c r="A7" s="0" t="inlineStr">
        <is>
          <t xml:space="preserve">healthcare</t>
        </is>
      </c>
      <c r="B7" s="0" t="inlineStr">
        <is>
          <t xml:space="preserve">Healthcare</t>
        </is>
      </c>
    </row>
    <row r="8">
      <c r="A8" s="0" t="inlineStr">
        <is>
          <t xml:space="preserve">industrials</t>
        </is>
      </c>
      <c r="B8" s="0" t="inlineStr">
        <is>
          <t xml:space="preserve">Industrials</t>
        </is>
      </c>
    </row>
    <row r="9">
      <c r="A9" s="0" t="inlineStr">
        <is>
          <t xml:space="preserve">real_estate</t>
        </is>
      </c>
      <c r="B9" s="0" t="inlineStr">
        <is>
          <t xml:space="preserve">Real Estate</t>
        </is>
      </c>
    </row>
    <row r="10">
      <c r="A10" s="0" t="inlineStr">
        <is>
          <t xml:space="preserve">technology</t>
        </is>
      </c>
      <c r="B10" s="0" t="inlineStr">
        <is>
          <t xml:space="preserve">Technology</t>
        </is>
      </c>
    </row>
    <row r="11">
      <c r="A11" s="0" t="inlineStr">
        <is>
          <t xml:space="preserve">utilities</t>
        </is>
      </c>
      <c r="B11" s="0" t="inlineStr">
        <is>
          <t xml:space="preserve">Utilities</t>
        </is>
      </c>
    </row>
  </sheetData>
</worksheet>
</file>

<file path=xl/worksheets/sheet9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14" customWidth="1"/>
  </cols>
  <sheetData>
    <row r="1">
      <c r="A1" s="1" t="inlineStr">
        <is>
          <t xml:space="preserve">ID</t>
        </is>
      </c>
      <c r="B1" s="1" t="inlineStr">
        <is>
          <t xml:space="preserve">day</t>
        </is>
      </c>
      <c r="C1" s="1" t="inlineStr">
        <is>
          <t xml:space="preserve">sn_excess_bps</t>
        </is>
      </c>
      <c r="D1" s="1" t="inlineStr">
        <is>
          <t xml:space="preserve">excess_bps</t>
        </is>
      </c>
      <c r="E1" s="1" t="inlineStr">
        <is>
          <t xml:space="preserve">net_bps</t>
        </is>
      </c>
      <c r="F1" s="1" t="inlineStr">
        <is>
          <t xml:space="preserve">cc_sn_bps</t>
        </is>
      </c>
      <c r="G1" s="1" t="inlineStr">
        <is>
          <t xml:space="preserve">hit_rate</t>
        </is>
      </c>
      <c r="H1" s="1" t="inlineStr">
        <is>
          <t xml:space="preserve">ic</t>
        </is>
      </c>
      <c r="I1" s="1" t="inlineStr">
        <is>
          <t xml:space="preserve">n_scored</t>
        </is>
      </c>
      <c r="J1" s="1" t="inlineStr">
        <is>
          <t xml:space="preserve">sq_bps</t>
        </is>
      </c>
    </row>
    <row r="2">
      <c r="A2" s="0" t="inlineStr">
        <is>
          <t xml:space="preserve">p04_analyst_revisions_d20260922</t>
        </is>
      </c>
      <c r="B2" s="0" t="inlineStr">
        <is>
          <t xml:space="preserve">d20260922</t>
        </is>
      </c>
      <c r="C2" s="8">
        <v>-2.965</v>
      </c>
      <c r="D2" s="8">
        <v>-6.285</v>
      </c>
      <c r="E2" s="8">
        <v>-16.285</v>
      </c>
      <c r="F2" s="0"/>
      <c r="G2" s="8">
        <v>0.49</v>
      </c>
      <c r="H2" s="8">
        <v>0.074</v>
      </c>
      <c r="I2" s="4">
        <v>1488</v>
      </c>
      <c r="J2" s="8">
        <v>8.79</v>
      </c>
    </row>
  </sheetData>
</worksheet>
</file>

<file path=xl/worksheets/sheet10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1" t="inlineStr">
        <is>
          <t xml:space="preserve">ID</t>
        </is>
      </c>
      <c r="B1" s="1" t="inlineStr">
        <is>
          <t xml:space="preserve">day</t>
        </is>
      </c>
      <c r="C1" s="1" t="inlineStr">
        <is>
          <t xml:space="preserve">random_avg_bps</t>
        </is>
      </c>
      <c r="D1" s="1" t="inlineStr">
        <is>
          <t xml:space="preserve">random_best_bps</t>
        </is>
      </c>
      <c r="E1" s="1" t="inlineStr">
        <is>
          <t xml:space="preserve">random_worst_bps</t>
        </is>
      </c>
      <c r="F1" s="1" t="inlineStr">
        <is>
          <t xml:space="preserve">llm_avg_bps</t>
        </is>
      </c>
    </row>
    <row r="2">
      <c r="A2" s="0" t="inlineStr">
        <is>
          <t xml:space="preserve">d20260922</t>
        </is>
      </c>
      <c r="B2" s="0" t="inlineStr">
        <is>
          <t xml:space="preserve">d20260922</t>
        </is>
      </c>
      <c r="C2" s="8">
        <v>0.827</v>
      </c>
      <c r="D2" s="8">
        <v>13.888</v>
      </c>
      <c r="E2" s="8">
        <v>-13.795</v>
      </c>
      <c r="F2" s="8">
        <v>1.303</v>
      </c>
    </row>
  </sheetData>
</worksheet>
</file>

<file path=xl/worksheets/sheet11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</cols>
  <sheetData>
    <row r="1">
      <c r="A1" s="1" t="inlineStr">
        <is>
          <t xml:space="preserve">ID</t>
        </is>
      </c>
      <c r="B1" s="1" t="inlineStr">
        <is>
          <t xml:space="preserve">symbol</t>
        </is>
      </c>
      <c r="C1" s="1" t="inlineStr">
        <is>
          <t xml:space="preserve">company</t>
        </is>
      </c>
      <c r="D1" s="1" t="inlineStr">
        <is>
          <t xml:space="preserve">rank</t>
        </is>
      </c>
      <c r="E1" s="1" t="inlineStr">
        <is>
          <t xml:space="preserve">score</t>
        </is>
      </c>
      <c r="F1" s="1" t="inlineStr">
        <is>
          <t xml:space="preserve">sector</t>
        </is>
      </c>
      <c r="G1" s="1" t="inlineStr">
        <is>
          <t xml:space="preserve">overnight_bps</t>
        </is>
      </c>
      <c r="H1" s="1" t="inlineStr">
        <is>
          <t xml:space="preserve">sn_excess_bps</t>
        </is>
      </c>
    </row>
    <row r="2">
      <c r="A2" s="0" t="inlineStr">
        <is>
          <t xml:space="preserve">2026-09-23_CPRT</t>
        </is>
      </c>
      <c r="B2" s="0" t="inlineStr">
        <is>
          <t xml:space="preserve">CPRT</t>
        </is>
      </c>
      <c r="C2" s="0" t="inlineStr">
        <is>
          <t xml:space="preserve">Copart, Inc.</t>
        </is>
      </c>
      <c r="D2" s="4">
        <v>1</v>
      </c>
      <c r="E2" s="8">
        <v>0.4618</v>
      </c>
      <c r="F2" s="0" t="inlineStr">
        <is>
          <t xml:space="preserve">industrials</t>
        </is>
      </c>
      <c r="G2" s="0"/>
      <c r="H2" s="0"/>
    </row>
    <row r="3">
      <c r="A3" s="0" t="inlineStr">
        <is>
          <t xml:space="preserve">2026-09-23_MRNA</t>
        </is>
      </c>
      <c r="B3" s="0" t="inlineStr">
        <is>
          <t xml:space="preserve">MRNA</t>
        </is>
      </c>
      <c r="C3" s="0" t="inlineStr">
        <is>
          <t xml:space="preserve">Moderna, Inc.</t>
        </is>
      </c>
      <c r="D3" s="4">
        <v>2</v>
      </c>
      <c r="E3" s="8">
        <v>0.4451</v>
      </c>
      <c r="F3" s="0" t="inlineStr">
        <is>
          <t xml:space="preserve">healthcare</t>
        </is>
      </c>
      <c r="G3" s="0"/>
      <c r="H3" s="0"/>
    </row>
    <row r="4">
      <c r="A4" s="0" t="inlineStr">
        <is>
          <t xml:space="preserve">2026-09-23_SFNC</t>
        </is>
      </c>
      <c r="B4" s="0" t="inlineStr">
        <is>
          <t xml:space="preserve">SFNC</t>
        </is>
      </c>
      <c r="C4" s="0" t="inlineStr">
        <is>
          <t xml:space="preserve">Simmons First National Corporation</t>
        </is>
      </c>
      <c r="D4" s="4">
        <v>3</v>
      </c>
      <c r="E4" s="8">
        <v>0.4319</v>
      </c>
      <c r="F4" s="0" t="inlineStr">
        <is>
          <t xml:space="preserve">financial_services</t>
        </is>
      </c>
      <c r="G4" s="0"/>
      <c r="H4" s="0"/>
    </row>
    <row r="5">
      <c r="A5" s="0" t="inlineStr">
        <is>
          <t xml:space="preserve">2026-09-23_EQPT</t>
        </is>
      </c>
      <c r="B5" s="0" t="inlineStr">
        <is>
          <t xml:space="preserve">EQPT</t>
        </is>
      </c>
      <c r="C5" s="0" t="inlineStr">
        <is>
          <t xml:space="preserve">EquipmentShare.com Inc.</t>
        </is>
      </c>
      <c r="D5" s="4">
        <v>4</v>
      </c>
      <c r="E5" s="8">
        <v>0.2811</v>
      </c>
      <c r="F5" s="0" t="inlineStr">
        <is>
          <t xml:space="preserve">industrials</t>
        </is>
      </c>
      <c r="G5" s="0"/>
      <c r="H5" s="0"/>
    </row>
    <row r="6">
      <c r="A6" s="0" t="inlineStr">
        <is>
          <t xml:space="preserve">2026-09-23_AADX</t>
        </is>
      </c>
      <c r="B6" s="0" t="inlineStr">
        <is>
          <t xml:space="preserve">AADX</t>
        </is>
      </c>
      <c r="C6" s="0" t="inlineStr">
        <is>
          <t xml:space="preserve">Applied Aerospace &amp; Defense, Inc.</t>
        </is>
      </c>
      <c r="D6" s="4">
        <v>5</v>
      </c>
      <c r="E6" s="8">
        <v>0.2801</v>
      </c>
      <c r="F6" s="0" t="inlineStr">
        <is>
          <t xml:space="preserve">industrials</t>
        </is>
      </c>
      <c r="G6" s="0"/>
      <c r="H6" s="0"/>
    </row>
    <row r="7">
      <c r="A7" s="0" t="inlineStr">
        <is>
          <t xml:space="preserve">2026-09-23_QXO</t>
        </is>
      </c>
      <c r="B7" s="0" t="inlineStr">
        <is>
          <t xml:space="preserve">QXO</t>
        </is>
      </c>
      <c r="C7" s="0" t="inlineStr">
        <is>
          <t xml:space="preserve">QXO, Inc.</t>
        </is>
      </c>
      <c r="D7" s="4">
        <v>6</v>
      </c>
      <c r="E7" s="8">
        <v>0.2794</v>
      </c>
      <c r="F7" s="0" t="inlineStr">
        <is>
          <t xml:space="preserve">industrials</t>
        </is>
      </c>
      <c r="G7" s="0"/>
      <c r="H7" s="0"/>
    </row>
    <row r="8">
      <c r="A8" s="0" t="inlineStr">
        <is>
          <t xml:space="preserve">2026-09-23_CXT</t>
        </is>
      </c>
      <c r="B8" s="0" t="inlineStr">
        <is>
          <t xml:space="preserve">CXT</t>
        </is>
      </c>
      <c r="C8" s="0" t="inlineStr">
        <is>
          <t xml:space="preserve">Crane NXT, Co.</t>
        </is>
      </c>
      <c r="D8" s="4">
        <v>7</v>
      </c>
      <c r="E8" s="8">
        <v>0.2757</v>
      </c>
      <c r="F8" s="0" t="inlineStr">
        <is>
          <t xml:space="preserve">industrials</t>
        </is>
      </c>
      <c r="G8" s="0"/>
      <c r="H8" s="0"/>
    </row>
    <row r="9">
      <c r="A9" s="0" t="inlineStr">
        <is>
          <t xml:space="preserve">2026-09-23_BE</t>
        </is>
      </c>
      <c r="B9" s="0" t="inlineStr">
        <is>
          <t xml:space="preserve">BE</t>
        </is>
      </c>
      <c r="C9" s="0" t="inlineStr">
        <is>
          <t xml:space="preserve">Bloom Energy Corporation</t>
        </is>
      </c>
      <c r="D9" s="4">
        <v>8</v>
      </c>
      <c r="E9" s="8">
        <v>0.2727</v>
      </c>
      <c r="F9" s="0" t="inlineStr">
        <is>
          <t xml:space="preserve">industrials</t>
        </is>
      </c>
      <c r="G9" s="0"/>
      <c r="H9" s="0"/>
    </row>
    <row r="10">
      <c r="A10" s="0" t="inlineStr">
        <is>
          <t xml:space="preserve">2026-09-23_EFX</t>
        </is>
      </c>
      <c r="B10" s="0" t="inlineStr">
        <is>
          <t xml:space="preserve">EFX</t>
        </is>
      </c>
      <c r="C10" s="0" t="inlineStr">
        <is>
          <t xml:space="preserve">Equifax Inc.</t>
        </is>
      </c>
      <c r="D10" s="4">
        <v>9</v>
      </c>
      <c r="E10" s="8">
        <v>0.2673</v>
      </c>
      <c r="F10" s="0" t="inlineStr">
        <is>
          <t xml:space="preserve">industrials</t>
        </is>
      </c>
      <c r="G10" s="0"/>
      <c r="H10" s="0"/>
    </row>
    <row r="11">
      <c r="A11" s="0" t="inlineStr">
        <is>
          <t xml:space="preserve">2026-09-23_TSLA</t>
        </is>
      </c>
      <c r="B11" s="0" t="inlineStr">
        <is>
          <t xml:space="preserve">TSLA</t>
        </is>
      </c>
      <c r="C11" s="0" t="inlineStr">
        <is>
          <t xml:space="preserve">Tesla, Inc.</t>
        </is>
      </c>
      <c r="D11" s="4">
        <v>10</v>
      </c>
      <c r="E11" s="8">
        <v>0.2605</v>
      </c>
      <c r="F11" s="0" t="inlineStr">
        <is>
          <t xml:space="preserve">consumer_cyclical</t>
        </is>
      </c>
      <c r="G11" s="0"/>
      <c r="H11" s="0"/>
    </row>
    <row r="12">
      <c r="A12" s="0" t="inlineStr">
        <is>
          <t xml:space="preserve">2026-09-23_DKNG</t>
        </is>
      </c>
      <c r="B12" s="0" t="inlineStr">
        <is>
          <t xml:space="preserve">DKNG</t>
        </is>
      </c>
      <c r="C12" s="0" t="inlineStr">
        <is>
          <t xml:space="preserve">DraftKings Inc.</t>
        </is>
      </c>
      <c r="D12" s="4">
        <v>11</v>
      </c>
      <c r="E12" s="8">
        <v>0.2571</v>
      </c>
      <c r="F12" s="0" t="inlineStr">
        <is>
          <t xml:space="preserve">consumer_cyclical</t>
        </is>
      </c>
      <c r="G12" s="0"/>
      <c r="H12" s="0"/>
    </row>
    <row r="13">
      <c r="A13" s="0" t="inlineStr">
        <is>
          <t xml:space="preserve">2026-09-23_RIVN</t>
        </is>
      </c>
      <c r="B13" s="0" t="inlineStr">
        <is>
          <t xml:space="preserve">RIVN</t>
        </is>
      </c>
      <c r="C13" s="0" t="inlineStr">
        <is>
          <t xml:space="preserve">Rivian Automotive, Inc.</t>
        </is>
      </c>
      <c r="D13" s="4">
        <v>12</v>
      </c>
      <c r="E13" s="8">
        <v>0.2561</v>
      </c>
      <c r="F13" s="0" t="inlineStr">
        <is>
          <t xml:space="preserve">consumer_cyclical</t>
        </is>
      </c>
      <c r="G13" s="0"/>
      <c r="H13" s="0"/>
    </row>
    <row r="14">
      <c r="A14" s="0" t="inlineStr">
        <is>
          <t xml:space="preserve">2026-09-23_EVR</t>
        </is>
      </c>
      <c r="B14" s="0" t="inlineStr">
        <is>
          <t xml:space="preserve">EVR</t>
        </is>
      </c>
      <c r="C14" s="0" t="inlineStr">
        <is>
          <t xml:space="preserve">Evercore Inc.</t>
        </is>
      </c>
      <c r="D14" s="4">
        <v>13</v>
      </c>
      <c r="E14" s="8">
        <v>0.2556</v>
      </c>
      <c r="F14" s="0" t="inlineStr">
        <is>
          <t xml:space="preserve">financial_services</t>
        </is>
      </c>
      <c r="G14" s="0"/>
      <c r="H14" s="0"/>
    </row>
    <row r="15">
      <c r="A15" s="0" t="inlineStr">
        <is>
          <t xml:space="preserve">2026-09-23_AU</t>
        </is>
      </c>
      <c r="B15" s="0" t="inlineStr">
        <is>
          <t xml:space="preserve">AU</t>
        </is>
      </c>
      <c r="C15" s="0" t="inlineStr">
        <is>
          <t xml:space="preserve">AngloGold Ashanti plc</t>
        </is>
      </c>
      <c r="D15" s="4">
        <v>14</v>
      </c>
      <c r="E15" s="8">
        <v>0.2551</v>
      </c>
      <c r="F15" s="0" t="inlineStr">
        <is>
          <t xml:space="preserve">basic_materials</t>
        </is>
      </c>
      <c r="G15" s="0"/>
      <c r="H15" s="0"/>
    </row>
    <row r="16">
      <c r="A16" s="0" t="inlineStr">
        <is>
          <t xml:space="preserve">2026-09-23_BMNR</t>
        </is>
      </c>
      <c r="B16" s="0" t="inlineStr">
        <is>
          <t xml:space="preserve">BMNR</t>
        </is>
      </c>
      <c r="C16" s="0" t="inlineStr">
        <is>
          <t xml:space="preserve">Bitmine Immersion Technologies, Inc.</t>
        </is>
      </c>
      <c r="D16" s="4">
        <v>15</v>
      </c>
      <c r="E16" s="8">
        <v>0.255</v>
      </c>
      <c r="F16" s="0" t="inlineStr">
        <is>
          <t xml:space="preserve">financial_services</t>
        </is>
      </c>
      <c r="G16" s="0"/>
      <c r="H16" s="0"/>
    </row>
    <row r="17">
      <c r="A17" s="0" t="inlineStr">
        <is>
          <t xml:space="preserve">2026-09-23_CENX</t>
        </is>
      </c>
      <c r="B17" s="0" t="inlineStr">
        <is>
          <t xml:space="preserve">CENX</t>
        </is>
      </c>
      <c r="C17" s="0" t="inlineStr">
        <is>
          <t xml:space="preserve">Century Aluminum Company</t>
        </is>
      </c>
      <c r="D17" s="4">
        <v>16</v>
      </c>
      <c r="E17" s="8">
        <v>0.2541</v>
      </c>
      <c r="F17" s="0" t="inlineStr">
        <is>
          <t xml:space="preserve">basic_materials</t>
        </is>
      </c>
      <c r="G17" s="0"/>
      <c r="H17" s="0"/>
    </row>
    <row r="18">
      <c r="A18" s="0" t="inlineStr">
        <is>
          <t xml:space="preserve">2026-09-23_FLYW</t>
        </is>
      </c>
      <c r="B18" s="0" t="inlineStr">
        <is>
          <t xml:space="preserve">FLYW</t>
        </is>
      </c>
      <c r="C18" s="0" t="inlineStr">
        <is>
          <t xml:space="preserve">Flywire Corp</t>
        </is>
      </c>
      <c r="D18" s="4">
        <v>17</v>
      </c>
      <c r="E18" s="8">
        <v>0.2509</v>
      </c>
      <c r="F18" s="0" t="inlineStr">
        <is>
          <t xml:space="preserve">industrials</t>
        </is>
      </c>
      <c r="G18" s="0"/>
      <c r="H18" s="0"/>
    </row>
    <row r="19">
      <c r="A19" s="0" t="inlineStr">
        <is>
          <t xml:space="preserve">2026-09-23_KHC</t>
        </is>
      </c>
      <c r="B19" s="0" t="inlineStr">
        <is>
          <t xml:space="preserve">KHC</t>
        </is>
      </c>
      <c r="C19" s="0" t="inlineStr">
        <is>
          <t xml:space="preserve">The Kraft Heinz Company</t>
        </is>
      </c>
      <c r="D19" s="4">
        <v>18</v>
      </c>
      <c r="E19" s="8">
        <v>0.2498</v>
      </c>
      <c r="F19" s="0" t="inlineStr">
        <is>
          <t xml:space="preserve">consumer_defensive</t>
        </is>
      </c>
      <c r="G19" s="0"/>
      <c r="H19" s="0"/>
    </row>
    <row r="20">
      <c r="A20" s="0" t="inlineStr">
        <is>
          <t xml:space="preserve">2026-09-23_CLF</t>
        </is>
      </c>
      <c r="B20" s="0" t="inlineStr">
        <is>
          <t xml:space="preserve">CLF</t>
        </is>
      </c>
      <c r="C20" s="0" t="inlineStr">
        <is>
          <t xml:space="preserve">Cleveland-Cliffs Inc.</t>
        </is>
      </c>
      <c r="D20" s="4">
        <v>19</v>
      </c>
      <c r="E20" s="8">
        <v>0.2494</v>
      </c>
      <c r="F20" s="0" t="inlineStr">
        <is>
          <t xml:space="preserve">basic_materials</t>
        </is>
      </c>
      <c r="G20" s="0"/>
      <c r="H20" s="0"/>
    </row>
    <row r="21">
      <c r="A21" s="0" t="inlineStr">
        <is>
          <t xml:space="preserve">2026-09-23_PATK</t>
        </is>
      </c>
      <c r="B21" s="0" t="inlineStr">
        <is>
          <t xml:space="preserve">PATK</t>
        </is>
      </c>
      <c r="C21" s="0" t="inlineStr">
        <is>
          <t xml:space="preserve">Patrick Industries, Inc.</t>
        </is>
      </c>
      <c r="D21" s="4">
        <v>20</v>
      </c>
      <c r="E21" s="8">
        <v>0.2491</v>
      </c>
      <c r="F21" s="0" t="inlineStr">
        <is>
          <t xml:space="preserve">consumer_cyclical</t>
        </is>
      </c>
      <c r="G21" s="0"/>
      <c r="H21" s="0"/>
    </row>
    <row r="22">
      <c r="A22" s="0" t="inlineStr">
        <is>
          <t xml:space="preserve">2026-09-23_GLXY</t>
        </is>
      </c>
      <c r="B22" s="0" t="inlineStr">
        <is>
          <t xml:space="preserve">GLXY</t>
        </is>
      </c>
      <c r="C22" s="0" t="inlineStr">
        <is>
          <t xml:space="preserve">Galaxy Digital</t>
        </is>
      </c>
      <c r="D22" s="4">
        <v>21</v>
      </c>
      <c r="E22" s="8">
        <v>0.2489</v>
      </c>
      <c r="F22" s="0" t="inlineStr">
        <is>
          <t xml:space="preserve">financial_services</t>
        </is>
      </c>
      <c r="G22" s="0"/>
      <c r="H22" s="0"/>
    </row>
    <row r="23">
      <c r="A23" s="0" t="inlineStr">
        <is>
          <t xml:space="preserve">2026-09-23_AVAV</t>
        </is>
      </c>
      <c r="B23" s="0" t="inlineStr">
        <is>
          <t xml:space="preserve">AVAV</t>
        </is>
      </c>
      <c r="C23" s="0" t="inlineStr">
        <is>
          <t xml:space="preserve">AeroVironment, Inc.</t>
        </is>
      </c>
      <c r="D23" s="4">
        <v>22</v>
      </c>
      <c r="E23" s="8">
        <v>0.2479</v>
      </c>
      <c r="F23" s="0" t="inlineStr">
        <is>
          <t xml:space="preserve">industrials</t>
        </is>
      </c>
      <c r="G23" s="0"/>
      <c r="H23" s="0"/>
    </row>
    <row r="24">
      <c r="A24" s="0" t="inlineStr">
        <is>
          <t xml:space="preserve">2026-09-23_VAC</t>
        </is>
      </c>
      <c r="B24" s="0" t="inlineStr">
        <is>
          <t xml:space="preserve">VAC</t>
        </is>
      </c>
      <c r="C24" s="0" t="inlineStr">
        <is>
          <t xml:space="preserve">Marriott Vacations Worldwide Corporation</t>
        </is>
      </c>
      <c r="D24" s="4">
        <v>23</v>
      </c>
      <c r="E24" s="8">
        <v>0.2477</v>
      </c>
      <c r="F24" s="0" t="inlineStr">
        <is>
          <t xml:space="preserve">consumer_cyclical</t>
        </is>
      </c>
      <c r="G24" s="0"/>
      <c r="H24" s="0"/>
    </row>
    <row r="25">
      <c r="A25" s="0" t="inlineStr">
        <is>
          <t xml:space="preserve">2026-09-23_AXTA</t>
        </is>
      </c>
      <c r="B25" s="0" t="inlineStr">
        <is>
          <t xml:space="preserve">AXTA</t>
        </is>
      </c>
      <c r="C25" s="0" t="inlineStr">
        <is>
          <t xml:space="preserve">Axalta Coating Systems Ltd.</t>
        </is>
      </c>
      <c r="D25" s="4">
        <v>24</v>
      </c>
      <c r="E25" s="8">
        <v>0.2474</v>
      </c>
      <c r="F25" s="0" t="inlineStr">
        <is>
          <t xml:space="preserve">basic_materials</t>
        </is>
      </c>
      <c r="G25" s="0"/>
      <c r="H25" s="0"/>
    </row>
    <row r="26">
      <c r="A26" s="0" t="inlineStr">
        <is>
          <t xml:space="preserve">2026-09-23_XMTR</t>
        </is>
      </c>
      <c r="B26" s="0" t="inlineStr">
        <is>
          <t xml:space="preserve">XMTR</t>
        </is>
      </c>
      <c r="C26" s="0" t="inlineStr">
        <is>
          <t xml:space="preserve">Xometry, Inc.</t>
        </is>
      </c>
      <c r="D26" s="4">
        <v>25</v>
      </c>
      <c r="E26" s="8">
        <v>0.2455</v>
      </c>
      <c r="F26" s="0" t="inlineStr">
        <is>
          <t xml:space="preserve">industrials</t>
        </is>
      </c>
      <c r="G26" s="0"/>
      <c r="H26" s="0"/>
    </row>
    <row r="27">
      <c r="A27" s="0" t="inlineStr">
        <is>
          <t xml:space="preserve">2026-09-23_AGCO</t>
        </is>
      </c>
      <c r="B27" s="0" t="inlineStr">
        <is>
          <t xml:space="preserve">AGCO</t>
        </is>
      </c>
      <c r="C27" s="0" t="inlineStr">
        <is>
          <t xml:space="preserve">AGCO Corporation</t>
        </is>
      </c>
      <c r="D27" s="4">
        <v>26</v>
      </c>
      <c r="E27" s="8">
        <v>0.2445</v>
      </c>
      <c r="F27" s="0" t="inlineStr">
        <is>
          <t xml:space="preserve">industrials</t>
        </is>
      </c>
      <c r="G27" s="0"/>
      <c r="H27" s="0"/>
    </row>
    <row r="28">
      <c r="A28" s="0" t="inlineStr">
        <is>
          <t xml:space="preserve">2026-09-23_ELF</t>
        </is>
      </c>
      <c r="B28" s="0" t="inlineStr">
        <is>
          <t xml:space="preserve">ELF</t>
        </is>
      </c>
      <c r="C28" s="0" t="inlineStr">
        <is>
          <t xml:space="preserve">e.l.f. Beauty, Inc.</t>
        </is>
      </c>
      <c r="D28" s="4">
        <v>27</v>
      </c>
      <c r="E28" s="8">
        <v>0.2445</v>
      </c>
      <c r="F28" s="0" t="inlineStr">
        <is>
          <t xml:space="preserve">consumer_defensive</t>
        </is>
      </c>
      <c r="G28" s="0"/>
      <c r="H28" s="0"/>
    </row>
    <row r="29">
      <c r="A29" s="0" t="inlineStr">
        <is>
          <t xml:space="preserve">2026-09-23_ZG</t>
        </is>
      </c>
      <c r="B29" s="0" t="inlineStr">
        <is>
          <t xml:space="preserve">ZG</t>
        </is>
      </c>
      <c r="C29" s="0" t="inlineStr">
        <is>
          <t xml:space="preserve">Zillow Group, Inc. Class A</t>
        </is>
      </c>
      <c r="D29" s="4">
        <v>28</v>
      </c>
      <c r="E29" s="8">
        <v>0.2433</v>
      </c>
      <c r="F29" s="0" t="inlineStr">
        <is>
          <t xml:space="preserve">communication_services</t>
        </is>
      </c>
      <c r="G29" s="0"/>
      <c r="H29" s="0"/>
    </row>
    <row r="30">
      <c r="A30" s="0" t="inlineStr">
        <is>
          <t xml:space="preserve">2026-09-23_DUOL</t>
        </is>
      </c>
      <c r="B30" s="0" t="inlineStr">
        <is>
          <t xml:space="preserve">DUOL</t>
        </is>
      </c>
      <c r="C30" s="0" t="inlineStr">
        <is>
          <t xml:space="preserve">Duolingo, Inc.</t>
        </is>
      </c>
      <c r="D30" s="4">
        <v>29</v>
      </c>
      <c r="E30" s="8">
        <v>0.2409</v>
      </c>
      <c r="F30" s="0" t="inlineStr">
        <is>
          <t xml:space="preserve">technology</t>
        </is>
      </c>
      <c r="G30" s="0"/>
      <c r="H30" s="0"/>
    </row>
    <row r="31">
      <c r="A31" s="0" t="inlineStr">
        <is>
          <t xml:space="preserve">2026-09-23_SHAK</t>
        </is>
      </c>
      <c r="B31" s="0" t="inlineStr">
        <is>
          <t xml:space="preserve">SHAK</t>
        </is>
      </c>
      <c r="C31" s="0" t="inlineStr">
        <is>
          <t xml:space="preserve">Shake Shack Inc.</t>
        </is>
      </c>
      <c r="D31" s="4">
        <v>30</v>
      </c>
      <c r="E31" s="8">
        <v>0.2407</v>
      </c>
      <c r="F31" s="0" t="inlineStr">
        <is>
          <t xml:space="preserve">consumer_cyclical</t>
        </is>
      </c>
      <c r="G31" s="0"/>
      <c r="H31" s="0"/>
    </row>
    <row r="32">
      <c r="A32" s="0" t="inlineStr">
        <is>
          <t xml:space="preserve">2026-09-23_CFR</t>
        </is>
      </c>
      <c r="B32" s="0" t="inlineStr">
        <is>
          <t xml:space="preserve">CFR</t>
        </is>
      </c>
      <c r="C32" s="0" t="inlineStr">
        <is>
          <t xml:space="preserve">Cullen/Frost Bankers, Inc.</t>
        </is>
      </c>
      <c r="D32" s="4">
        <v>31</v>
      </c>
      <c r="E32" s="8">
        <v>0.2399</v>
      </c>
      <c r="F32" s="0" t="inlineStr">
        <is>
          <t xml:space="preserve">financial_services</t>
        </is>
      </c>
      <c r="G32" s="0"/>
      <c r="H32" s="0"/>
    </row>
    <row r="33">
      <c r="A33" s="0" t="inlineStr">
        <is>
          <t xml:space="preserve">2026-09-23_PLTR</t>
        </is>
      </c>
      <c r="B33" s="0" t="inlineStr">
        <is>
          <t xml:space="preserve">PLTR</t>
        </is>
      </c>
      <c r="C33" s="0" t="inlineStr">
        <is>
          <t xml:space="preserve">Palantir Technologies Inc.</t>
        </is>
      </c>
      <c r="D33" s="4">
        <v>32</v>
      </c>
      <c r="E33" s="8">
        <v>0.2396</v>
      </c>
      <c r="F33" s="0" t="inlineStr">
        <is>
          <t xml:space="preserve">technology</t>
        </is>
      </c>
      <c r="G33" s="0"/>
      <c r="H33" s="0"/>
    </row>
    <row r="34">
      <c r="A34" s="0" t="inlineStr">
        <is>
          <t xml:space="preserve">2026-09-23_LFTO</t>
        </is>
      </c>
      <c r="B34" s="0" t="inlineStr">
        <is>
          <t xml:space="preserve">LFTO</t>
        </is>
      </c>
      <c r="C34" s="0" t="inlineStr">
        <is>
          <t xml:space="preserve">Liftoff Mobile, Inc. Common Stock</t>
        </is>
      </c>
      <c r="D34" s="4">
        <v>33</v>
      </c>
      <c r="E34" s="8">
        <v>0.2389</v>
      </c>
      <c r="F34" s="0" t="inlineStr">
        <is>
          <t xml:space="preserve">communication_services</t>
        </is>
      </c>
      <c r="G34" s="0"/>
      <c r="H34" s="0"/>
    </row>
    <row r="35">
      <c r="A35" s="0" t="inlineStr">
        <is>
          <t xml:space="preserve">2026-09-23_GM</t>
        </is>
      </c>
      <c r="B35" s="0" t="inlineStr">
        <is>
          <t xml:space="preserve">GM</t>
        </is>
      </c>
      <c r="C35" s="0" t="inlineStr">
        <is>
          <t xml:space="preserve">General Motors Company</t>
        </is>
      </c>
      <c r="D35" s="4">
        <v>34</v>
      </c>
      <c r="E35" s="8">
        <v>0.2387</v>
      </c>
      <c r="F35" s="0" t="inlineStr">
        <is>
          <t xml:space="preserve">consumer_cyclical</t>
        </is>
      </c>
      <c r="G35" s="0"/>
      <c r="H35" s="0"/>
    </row>
    <row r="36">
      <c r="A36" s="0" t="inlineStr">
        <is>
          <t xml:space="preserve">2026-09-23_CLMT</t>
        </is>
      </c>
      <c r="B36" s="0" t="inlineStr">
        <is>
          <t xml:space="preserve">CLMT</t>
        </is>
      </c>
      <c r="C36" s="0" t="inlineStr">
        <is>
          <t xml:space="preserve">Calumet Inc.</t>
        </is>
      </c>
      <c r="D36" s="4">
        <v>35</v>
      </c>
      <c r="E36" s="8">
        <v>0.238</v>
      </c>
      <c r="F36" s="0" t="inlineStr">
        <is>
          <t xml:space="preserve">basic_materials</t>
        </is>
      </c>
      <c r="G36" s="0"/>
      <c r="H36" s="0"/>
    </row>
    <row r="37">
      <c r="A37" s="0" t="inlineStr">
        <is>
          <t xml:space="preserve">2026-09-23_MTB</t>
        </is>
      </c>
      <c r="B37" s="0" t="inlineStr">
        <is>
          <t xml:space="preserve">MTB</t>
        </is>
      </c>
      <c r="C37" s="0" t="inlineStr">
        <is>
          <t xml:space="preserve">M&amp;T Bank Corporation</t>
        </is>
      </c>
      <c r="D37" s="4">
        <v>36</v>
      </c>
      <c r="E37" s="8">
        <v>0.2378</v>
      </c>
      <c r="F37" s="0" t="inlineStr">
        <is>
          <t xml:space="preserve">financial_services</t>
        </is>
      </c>
      <c r="G37" s="0"/>
      <c r="H37" s="0"/>
    </row>
    <row r="38">
      <c r="A38" s="0" t="inlineStr">
        <is>
          <t xml:space="preserve">2026-09-23_CAKE</t>
        </is>
      </c>
      <c r="B38" s="0" t="inlineStr">
        <is>
          <t xml:space="preserve">CAKE</t>
        </is>
      </c>
      <c r="C38" s="0" t="inlineStr">
        <is>
          <t xml:space="preserve">The Cheesecake Factory Incorporated</t>
        </is>
      </c>
      <c r="D38" s="4">
        <v>37</v>
      </c>
      <c r="E38" s="8">
        <v>0.2377</v>
      </c>
      <c r="F38" s="0" t="inlineStr">
        <is>
          <t xml:space="preserve">consumer_cyclical</t>
        </is>
      </c>
      <c r="G38" s="0"/>
      <c r="H38" s="0"/>
    </row>
    <row r="39">
      <c r="A39" s="0" t="inlineStr">
        <is>
          <t xml:space="preserve">2026-09-23_SYM</t>
        </is>
      </c>
      <c r="B39" s="0" t="inlineStr">
        <is>
          <t xml:space="preserve">SYM</t>
        </is>
      </c>
      <c r="C39" s="0" t="inlineStr">
        <is>
          <t xml:space="preserve">Symbotic Inc.</t>
        </is>
      </c>
      <c r="D39" s="4">
        <v>38</v>
      </c>
      <c r="E39" s="8">
        <v>0.2375</v>
      </c>
      <c r="F39" s="0" t="inlineStr">
        <is>
          <t xml:space="preserve">industrials</t>
        </is>
      </c>
      <c r="G39" s="0"/>
      <c r="H39" s="0"/>
    </row>
    <row r="40">
      <c r="A40" s="0" t="inlineStr">
        <is>
          <t xml:space="preserve">2026-09-23_CBSH</t>
        </is>
      </c>
      <c r="B40" s="0" t="inlineStr">
        <is>
          <t xml:space="preserve">CBSH</t>
        </is>
      </c>
      <c r="C40" s="0" t="inlineStr">
        <is>
          <t xml:space="preserve">Commerce Bancshares, Inc.</t>
        </is>
      </c>
      <c r="D40" s="4">
        <v>39</v>
      </c>
      <c r="E40" s="8">
        <v>0.2372</v>
      </c>
      <c r="F40" s="0" t="inlineStr">
        <is>
          <t xml:space="preserve">financial_services</t>
        </is>
      </c>
      <c r="G40" s="0"/>
      <c r="H40" s="0"/>
    </row>
    <row r="41">
      <c r="A41" s="0" t="inlineStr">
        <is>
          <t xml:space="preserve">2026-09-23_ICE</t>
        </is>
      </c>
      <c r="B41" s="0" t="inlineStr">
        <is>
          <t xml:space="preserve">ICE</t>
        </is>
      </c>
      <c r="C41" s="0" t="inlineStr">
        <is>
          <t xml:space="preserve">Intercontinental Exchange, Inc.</t>
        </is>
      </c>
      <c r="D41" s="4">
        <v>40</v>
      </c>
      <c r="E41" s="8">
        <v>0.2368</v>
      </c>
      <c r="F41" s="0" t="inlineStr">
        <is>
          <t xml:space="preserve">financial_services</t>
        </is>
      </c>
      <c r="G41" s="0"/>
      <c r="H41" s="0"/>
    </row>
    <row r="42">
      <c r="A42" s="0" t="inlineStr">
        <is>
          <t xml:space="preserve">2026-09-23_FOXA</t>
        </is>
      </c>
      <c r="B42" s="0" t="inlineStr">
        <is>
          <t xml:space="preserve">FOXA</t>
        </is>
      </c>
      <c r="C42" s="0" t="inlineStr">
        <is>
          <t xml:space="preserve">Fox Corporation</t>
        </is>
      </c>
      <c r="D42" s="4">
        <v>41</v>
      </c>
      <c r="E42" s="8">
        <v>0.2362</v>
      </c>
      <c r="F42" s="0" t="inlineStr">
        <is>
          <t xml:space="preserve">communication_services</t>
        </is>
      </c>
      <c r="G42" s="0"/>
      <c r="H42" s="0"/>
    </row>
    <row r="43">
      <c r="A43" s="0" t="inlineStr">
        <is>
          <t xml:space="preserve">2026-09-23_PAYC</t>
        </is>
      </c>
      <c r="B43" s="0" t="inlineStr">
        <is>
          <t xml:space="preserve">PAYC</t>
        </is>
      </c>
      <c r="C43" s="0" t="inlineStr">
        <is>
          <t xml:space="preserve">Paycom Software, Inc.</t>
        </is>
      </c>
      <c r="D43" s="4">
        <v>42</v>
      </c>
      <c r="E43" s="8">
        <v>0.2359</v>
      </c>
      <c r="F43" s="0" t="inlineStr">
        <is>
          <t xml:space="preserve">technology</t>
        </is>
      </c>
      <c r="G43" s="0"/>
      <c r="H43" s="0"/>
    </row>
    <row r="44">
      <c r="A44" s="0" t="inlineStr">
        <is>
          <t xml:space="preserve">2026-09-23_MXL</t>
        </is>
      </c>
      <c r="B44" s="0" t="inlineStr">
        <is>
          <t xml:space="preserve">MXL</t>
        </is>
      </c>
      <c r="C44" s="0" t="inlineStr">
        <is>
          <t xml:space="preserve">MaxLinear, Inc.</t>
        </is>
      </c>
      <c r="D44" s="4">
        <v>43</v>
      </c>
      <c r="E44" s="8">
        <v>0.2355</v>
      </c>
      <c r="F44" s="0" t="inlineStr">
        <is>
          <t xml:space="preserve">technology</t>
        </is>
      </c>
      <c r="G44" s="0"/>
      <c r="H44" s="0"/>
    </row>
    <row r="45">
      <c r="A45" s="0" t="inlineStr">
        <is>
          <t xml:space="preserve">2026-09-23_LEGN</t>
        </is>
      </c>
      <c r="B45" s="0" t="inlineStr">
        <is>
          <t xml:space="preserve">LEGN</t>
        </is>
      </c>
      <c r="C45" s="0" t="inlineStr">
        <is>
          <t xml:space="preserve">Legend Biotech Corporation</t>
        </is>
      </c>
      <c r="D45" s="4">
        <v>44</v>
      </c>
      <c r="E45" s="8">
        <v>0.2351</v>
      </c>
      <c r="F45" s="0" t="inlineStr">
        <is>
          <t xml:space="preserve">healthcare</t>
        </is>
      </c>
      <c r="G45" s="0"/>
      <c r="H45" s="0"/>
    </row>
    <row r="46">
      <c r="A46" s="0" t="inlineStr">
        <is>
          <t xml:space="preserve">2026-09-23_IOVA</t>
        </is>
      </c>
      <c r="B46" s="0" t="inlineStr">
        <is>
          <t xml:space="preserve">IOVA</t>
        </is>
      </c>
      <c r="C46" s="0" t="inlineStr">
        <is>
          <t xml:space="preserve">Iovance Biotherapeutics, Inc.</t>
        </is>
      </c>
      <c r="D46" s="4">
        <v>45</v>
      </c>
      <c r="E46" s="8">
        <v>0.2348</v>
      </c>
      <c r="F46" s="0" t="inlineStr">
        <is>
          <t xml:space="preserve">healthcare</t>
        </is>
      </c>
      <c r="G46" s="0"/>
      <c r="H46" s="0"/>
    </row>
    <row r="47">
      <c r="A47" s="0" t="inlineStr">
        <is>
          <t xml:space="preserve">2026-09-23_NIQ</t>
        </is>
      </c>
      <c r="B47" s="0" t="inlineStr">
        <is>
          <t xml:space="preserve">NIQ</t>
        </is>
      </c>
      <c r="C47" s="0" t="inlineStr">
        <is>
          <t xml:space="preserve">NIQ Global Intelligence Plc</t>
        </is>
      </c>
      <c r="D47" s="4">
        <v>46</v>
      </c>
      <c r="E47" s="8">
        <v>0.2345</v>
      </c>
      <c r="F47" s="0" t="inlineStr">
        <is>
          <t xml:space="preserve">technology</t>
        </is>
      </c>
      <c r="G47" s="0"/>
      <c r="H47" s="0"/>
    </row>
    <row r="48">
      <c r="A48" s="0" t="inlineStr">
        <is>
          <t xml:space="preserve">2026-09-23_HXL</t>
        </is>
      </c>
      <c r="B48" s="0" t="inlineStr">
        <is>
          <t xml:space="preserve">HXL</t>
        </is>
      </c>
      <c r="C48" s="0" t="inlineStr">
        <is>
          <t xml:space="preserve">Hexcel Corporation</t>
        </is>
      </c>
      <c r="D48" s="4">
        <v>47</v>
      </c>
      <c r="E48" s="8">
        <v>0.2344</v>
      </c>
      <c r="F48" s="0" t="inlineStr">
        <is>
          <t xml:space="preserve">industrials</t>
        </is>
      </c>
      <c r="G48" s="0"/>
      <c r="H48" s="0"/>
    </row>
    <row r="49">
      <c r="A49" s="0" t="inlineStr">
        <is>
          <t xml:space="preserve">2026-09-23_AMLX</t>
        </is>
      </c>
      <c r="B49" s="0" t="inlineStr">
        <is>
          <t xml:space="preserve">AMLX</t>
        </is>
      </c>
      <c r="C49" s="0" t="inlineStr">
        <is>
          <t xml:space="preserve">Amylyx Pharmaceuticals, Inc.</t>
        </is>
      </c>
      <c r="D49" s="4">
        <v>48</v>
      </c>
      <c r="E49" s="8">
        <v>0.2344</v>
      </c>
      <c r="F49" s="0" t="inlineStr">
        <is>
          <t xml:space="preserve">healthcare</t>
        </is>
      </c>
      <c r="G49" s="0"/>
      <c r="H49" s="0"/>
    </row>
    <row r="50">
      <c r="A50" s="0" t="inlineStr">
        <is>
          <t xml:space="preserve">2026-09-23_HGV</t>
        </is>
      </c>
      <c r="B50" s="0" t="inlineStr">
        <is>
          <t xml:space="preserve">HGV</t>
        </is>
      </c>
      <c r="C50" s="0" t="inlineStr">
        <is>
          <t xml:space="preserve">Hilton Grand Vacations Inc.</t>
        </is>
      </c>
      <c r="D50" s="4">
        <v>49</v>
      </c>
      <c r="E50" s="8">
        <v>0.233</v>
      </c>
      <c r="F50" s="0" t="inlineStr">
        <is>
          <t xml:space="preserve">real_estate</t>
        </is>
      </c>
      <c r="G50" s="0"/>
      <c r="H50" s="0"/>
    </row>
    <row r="51">
      <c r="A51" s="0" t="inlineStr">
        <is>
          <t xml:space="preserve">2026-09-23_SIRI</t>
        </is>
      </c>
      <c r="B51" s="0" t="inlineStr">
        <is>
          <t xml:space="preserve">SIRI</t>
        </is>
      </c>
      <c r="C51" s="0" t="inlineStr">
        <is>
          <t xml:space="preserve">Sirius XM Holdings Inc.</t>
        </is>
      </c>
      <c r="D51" s="4">
        <v>50</v>
      </c>
      <c r="E51" s="8">
        <v>0.2325</v>
      </c>
      <c r="F51" s="0" t="inlineStr">
        <is>
          <t xml:space="preserve">communication_services</t>
        </is>
      </c>
      <c r="G51" s="0"/>
      <c r="H51" s="0"/>
    </row>
    <row r="52">
      <c r="A52" s="0" t="inlineStr">
        <is>
          <t xml:space="preserve">2026-09-23_FRSH</t>
        </is>
      </c>
      <c r="B52" s="0" t="inlineStr">
        <is>
          <t xml:space="preserve">FRSH</t>
        </is>
      </c>
      <c r="C52" s="0" t="inlineStr">
        <is>
          <t xml:space="preserve">Freshworks Inc.</t>
        </is>
      </c>
      <c r="D52" s="4">
        <v>51</v>
      </c>
      <c r="E52" s="8">
        <v>0.2325</v>
      </c>
      <c r="F52" s="0" t="inlineStr">
        <is>
          <t xml:space="preserve">technology</t>
        </is>
      </c>
      <c r="G52" s="0"/>
      <c r="H52" s="0"/>
    </row>
    <row r="53">
      <c r="A53" s="0" t="inlineStr">
        <is>
          <t xml:space="preserve">2026-09-23_AWK</t>
        </is>
      </c>
      <c r="B53" s="0" t="inlineStr">
        <is>
          <t xml:space="preserve">AWK</t>
        </is>
      </c>
      <c r="C53" s="0" t="inlineStr">
        <is>
          <t xml:space="preserve">American Water Works Company, Inc.</t>
        </is>
      </c>
      <c r="D53" s="4">
        <v>52</v>
      </c>
      <c r="E53" s="8">
        <v>0.2322</v>
      </c>
      <c r="F53" s="0" t="inlineStr">
        <is>
          <t xml:space="preserve">utilities</t>
        </is>
      </c>
      <c r="G53" s="0"/>
      <c r="H53" s="0"/>
    </row>
    <row r="54">
      <c r="A54" s="0" t="inlineStr">
        <is>
          <t xml:space="preserve">2026-09-23_XPO</t>
        </is>
      </c>
      <c r="B54" s="0" t="inlineStr">
        <is>
          <t xml:space="preserve">XPO</t>
        </is>
      </c>
      <c r="C54" s="0" t="inlineStr">
        <is>
          <t xml:space="preserve">XPO Logistics, Inc.</t>
        </is>
      </c>
      <c r="D54" s="4">
        <v>53</v>
      </c>
      <c r="E54" s="8">
        <v>0.2321</v>
      </c>
      <c r="F54" s="0" t="inlineStr">
        <is>
          <t xml:space="preserve">industrials</t>
        </is>
      </c>
      <c r="G54" s="0"/>
      <c r="H54" s="0"/>
    </row>
    <row r="55">
      <c r="A55" s="0" t="inlineStr">
        <is>
          <t xml:space="preserve">2026-09-23_MDLN</t>
        </is>
      </c>
      <c r="B55" s="0" t="inlineStr">
        <is>
          <t xml:space="preserve">MDLN</t>
        </is>
      </c>
      <c r="C55" s="0" t="inlineStr">
        <is>
          <t xml:space="preserve">Medline Inc.</t>
        </is>
      </c>
      <c r="D55" s="4">
        <v>54</v>
      </c>
      <c r="E55" s="8">
        <v>0.2321</v>
      </c>
      <c r="F55" s="0" t="inlineStr">
        <is>
          <t xml:space="preserve">healthcare</t>
        </is>
      </c>
      <c r="G55" s="0"/>
      <c r="H55" s="0"/>
    </row>
    <row r="56">
      <c r="A56" s="0" t="inlineStr">
        <is>
          <t xml:space="preserve">2026-09-23_HRMY</t>
        </is>
      </c>
      <c r="B56" s="0" t="inlineStr">
        <is>
          <t xml:space="preserve">HRMY</t>
        </is>
      </c>
      <c r="C56" s="0" t="inlineStr">
        <is>
          <t xml:space="preserve">Harmony Biosciences Holdings, Inc.</t>
        </is>
      </c>
      <c r="D56" s="4">
        <v>55</v>
      </c>
      <c r="E56" s="8">
        <v>0.2314</v>
      </c>
      <c r="F56" s="0" t="inlineStr">
        <is>
          <t xml:space="preserve">healthcare</t>
        </is>
      </c>
      <c r="G56" s="0"/>
      <c r="H56" s="0"/>
    </row>
    <row r="57">
      <c r="A57" s="0" t="inlineStr">
        <is>
          <t xml:space="preserve">2026-09-23_FIVN</t>
        </is>
      </c>
      <c r="B57" s="0" t="inlineStr">
        <is>
          <t xml:space="preserve">FIVN</t>
        </is>
      </c>
      <c r="C57" s="0" t="inlineStr">
        <is>
          <t xml:space="preserve">Five9, Inc.</t>
        </is>
      </c>
      <c r="D57" s="4">
        <v>56</v>
      </c>
      <c r="E57" s="8">
        <v>0.2312</v>
      </c>
      <c r="F57" s="0" t="inlineStr">
        <is>
          <t xml:space="preserve">technology</t>
        </is>
      </c>
      <c r="G57" s="0"/>
      <c r="H57" s="0"/>
    </row>
    <row r="58">
      <c r="A58" s="0" t="inlineStr">
        <is>
          <t xml:space="preserve">2026-09-23_SHOO</t>
        </is>
      </c>
      <c r="B58" s="0" t="inlineStr">
        <is>
          <t xml:space="preserve">SHOO</t>
        </is>
      </c>
      <c r="C58" s="0" t="inlineStr">
        <is>
          <t xml:space="preserve">Steven Madden, Ltd.</t>
        </is>
      </c>
      <c r="D58" s="4">
        <v>57</v>
      </c>
      <c r="E58" s="8">
        <v>0.231</v>
      </c>
      <c r="F58" s="0" t="inlineStr">
        <is>
          <t xml:space="preserve">consumer_cyclical</t>
        </is>
      </c>
      <c r="G58" s="0"/>
      <c r="H58" s="0"/>
    </row>
    <row r="59">
      <c r="A59" s="0" t="inlineStr">
        <is>
          <t xml:space="preserve">2026-09-23_ADPT</t>
        </is>
      </c>
      <c r="B59" s="0" t="inlineStr">
        <is>
          <t xml:space="preserve">ADPT</t>
        </is>
      </c>
      <c r="C59" s="0" t="inlineStr">
        <is>
          <t xml:space="preserve">Adaptive Biotechnologies Corporation</t>
        </is>
      </c>
      <c r="D59" s="4">
        <v>58</v>
      </c>
      <c r="E59" s="8">
        <v>0.2307</v>
      </c>
      <c r="F59" s="0" t="inlineStr">
        <is>
          <t xml:space="preserve">healthcare</t>
        </is>
      </c>
      <c r="G59" s="0"/>
      <c r="H59" s="0"/>
    </row>
    <row r="60">
      <c r="A60" s="0" t="inlineStr">
        <is>
          <t xml:space="preserve">2026-09-23_KYMR</t>
        </is>
      </c>
      <c r="B60" s="0" t="inlineStr">
        <is>
          <t xml:space="preserve">KYMR</t>
        </is>
      </c>
      <c r="C60" s="0" t="inlineStr">
        <is>
          <t xml:space="preserve">Kymera Therapeutics, Inc.</t>
        </is>
      </c>
      <c r="D60" s="4">
        <v>59</v>
      </c>
      <c r="E60" s="8">
        <v>0.2301</v>
      </c>
      <c r="F60" s="0" t="inlineStr">
        <is>
          <t xml:space="preserve">healthcare</t>
        </is>
      </c>
      <c r="G60" s="0"/>
      <c r="H60" s="0"/>
    </row>
    <row r="61">
      <c r="A61" s="0" t="inlineStr">
        <is>
          <t xml:space="preserve">2026-09-23_LMT</t>
        </is>
      </c>
      <c r="B61" s="0" t="inlineStr">
        <is>
          <t xml:space="preserve">LMT</t>
        </is>
      </c>
      <c r="C61" s="0" t="inlineStr">
        <is>
          <t xml:space="preserve">Lockheed Martin Corporation</t>
        </is>
      </c>
      <c r="D61" s="4">
        <v>60</v>
      </c>
      <c r="E61" s="8">
        <v>0.2291</v>
      </c>
      <c r="F61" s="0" t="inlineStr">
        <is>
          <t xml:space="preserve">industrials</t>
        </is>
      </c>
      <c r="G61" s="0"/>
      <c r="H61" s="0"/>
    </row>
    <row r="62">
      <c r="A62" s="0" t="inlineStr">
        <is>
          <t xml:space="preserve">2026-09-23_VVV</t>
        </is>
      </c>
      <c r="B62" s="0" t="inlineStr">
        <is>
          <t xml:space="preserve">VVV</t>
        </is>
      </c>
      <c r="C62" s="0" t="inlineStr">
        <is>
          <t xml:space="preserve">Valvoline Inc.</t>
        </is>
      </c>
      <c r="D62" s="4">
        <v>61</v>
      </c>
      <c r="E62" s="8">
        <v>0.2289</v>
      </c>
      <c r="F62" s="0" t="inlineStr">
        <is>
          <t xml:space="preserve">consumer_cyclical</t>
        </is>
      </c>
      <c r="G62" s="0"/>
      <c r="H62" s="0"/>
    </row>
    <row r="63">
      <c r="A63" s="0" t="inlineStr">
        <is>
          <t xml:space="preserve">2026-09-23_ANF</t>
        </is>
      </c>
      <c r="B63" s="0" t="inlineStr">
        <is>
          <t xml:space="preserve">ANF</t>
        </is>
      </c>
      <c r="C63" s="0" t="inlineStr">
        <is>
          <t xml:space="preserve">Abercrombie &amp; Fitch Co.</t>
        </is>
      </c>
      <c r="D63" s="4">
        <v>62</v>
      </c>
      <c r="E63" s="8">
        <v>0.2283</v>
      </c>
      <c r="F63" s="0" t="inlineStr">
        <is>
          <t xml:space="preserve">consumer_cyclical</t>
        </is>
      </c>
      <c r="G63" s="0"/>
      <c r="H63" s="0"/>
    </row>
    <row r="64">
      <c r="A64" s="0" t="inlineStr">
        <is>
          <t xml:space="preserve">2026-09-23_PL</t>
        </is>
      </c>
      <c r="B64" s="0" t="inlineStr">
        <is>
          <t xml:space="preserve">PL</t>
        </is>
      </c>
      <c r="C64" s="0" t="inlineStr">
        <is>
          <t xml:space="preserve">Planet Labs PBC</t>
        </is>
      </c>
      <c r="D64" s="4">
        <v>63</v>
      </c>
      <c r="E64" s="8">
        <v>0.2281</v>
      </c>
      <c r="F64" s="0" t="inlineStr">
        <is>
          <t xml:space="preserve">industrials</t>
        </is>
      </c>
      <c r="G64" s="0"/>
      <c r="H64" s="0"/>
    </row>
    <row r="65">
      <c r="A65" s="0" t="inlineStr">
        <is>
          <t xml:space="preserve">2026-09-23_ROK</t>
        </is>
      </c>
      <c r="B65" s="0" t="inlineStr">
        <is>
          <t xml:space="preserve">ROK</t>
        </is>
      </c>
      <c r="C65" s="0" t="inlineStr">
        <is>
          <t xml:space="preserve">Rockwell Automation, Inc.</t>
        </is>
      </c>
      <c r="D65" s="4">
        <v>64</v>
      </c>
      <c r="E65" s="8">
        <v>0.2274</v>
      </c>
      <c r="F65" s="0" t="inlineStr">
        <is>
          <t xml:space="preserve">industrials</t>
        </is>
      </c>
      <c r="G65" s="0"/>
      <c r="H65" s="0"/>
    </row>
    <row r="66">
      <c r="A66" s="0" t="inlineStr">
        <is>
          <t xml:space="preserve">2026-09-23_MANH</t>
        </is>
      </c>
      <c r="B66" s="0" t="inlineStr">
        <is>
          <t xml:space="preserve">MANH</t>
        </is>
      </c>
      <c r="C66" s="0" t="inlineStr">
        <is>
          <t xml:space="preserve">Manhattan Associates, Inc.</t>
        </is>
      </c>
      <c r="D66" s="4">
        <v>65</v>
      </c>
      <c r="E66" s="8">
        <v>0.2268</v>
      </c>
      <c r="F66" s="0" t="inlineStr">
        <is>
          <t xml:space="preserve">technology</t>
        </is>
      </c>
      <c r="G66" s="0"/>
      <c r="H66" s="0"/>
    </row>
    <row r="67">
      <c r="A67" s="0" t="inlineStr">
        <is>
          <t xml:space="preserve">2026-09-23_DFTX</t>
        </is>
      </c>
      <c r="B67" s="0" t="inlineStr">
        <is>
          <t xml:space="preserve">DFTX</t>
        </is>
      </c>
      <c r="C67" s="0" t="inlineStr">
        <is>
          <t xml:space="preserve">Definium Therapeutics, Inc.</t>
        </is>
      </c>
      <c r="D67" s="4">
        <v>66</v>
      </c>
      <c r="E67" s="8">
        <v>0.2267</v>
      </c>
      <c r="F67" s="0" t="inlineStr">
        <is>
          <t xml:space="preserve">healthcare</t>
        </is>
      </c>
      <c r="G67" s="0"/>
      <c r="H67" s="0"/>
    </row>
    <row r="68">
      <c r="A68" s="0" t="inlineStr">
        <is>
          <t xml:space="preserve">2026-09-23_CFG</t>
        </is>
      </c>
      <c r="B68" s="0" t="inlineStr">
        <is>
          <t xml:space="preserve">CFG</t>
        </is>
      </c>
      <c r="C68" s="0" t="inlineStr">
        <is>
          <t xml:space="preserve">Citizens Financial Group, Inc.</t>
        </is>
      </c>
      <c r="D68" s="4">
        <v>67</v>
      </c>
      <c r="E68" s="8">
        <v>0.2264</v>
      </c>
      <c r="F68" s="0" t="inlineStr">
        <is>
          <t xml:space="preserve">financial_services</t>
        </is>
      </c>
      <c r="G68" s="0"/>
      <c r="H68" s="0"/>
    </row>
    <row r="69">
      <c r="A69" s="0" t="inlineStr">
        <is>
          <t xml:space="preserve">2026-09-23_INSP</t>
        </is>
      </c>
      <c r="B69" s="0" t="inlineStr">
        <is>
          <t xml:space="preserve">INSP</t>
        </is>
      </c>
      <c r="C69" s="0" t="inlineStr">
        <is>
          <t xml:space="preserve">Inspire Medical Systems, Inc.</t>
        </is>
      </c>
      <c r="D69" s="4">
        <v>68</v>
      </c>
      <c r="E69" s="8">
        <v>0.2264</v>
      </c>
      <c r="F69" s="0" t="inlineStr">
        <is>
          <t xml:space="preserve">healthcare</t>
        </is>
      </c>
      <c r="G69" s="0"/>
      <c r="H69" s="0"/>
    </row>
    <row r="70">
      <c r="A70" s="0" t="inlineStr">
        <is>
          <t xml:space="preserve">2026-09-23_WH</t>
        </is>
      </c>
      <c r="B70" s="0" t="inlineStr">
        <is>
          <t xml:space="preserve">WH</t>
        </is>
      </c>
      <c r="C70" s="0" t="inlineStr">
        <is>
          <t xml:space="preserve">Wyndham Hotels &amp; Resorts, Inc.</t>
        </is>
      </c>
      <c r="D70" s="4">
        <v>69</v>
      </c>
      <c r="E70" s="8">
        <v>0.2262</v>
      </c>
      <c r="F70" s="0" t="inlineStr">
        <is>
          <t xml:space="preserve">consumer_cyclical</t>
        </is>
      </c>
      <c r="G70" s="0"/>
      <c r="H70" s="0"/>
    </row>
    <row r="71">
      <c r="A71" s="0" t="inlineStr">
        <is>
          <t xml:space="preserve">2026-09-23_WT</t>
        </is>
      </c>
      <c r="B71" s="0" t="inlineStr">
        <is>
          <t xml:space="preserve">WT</t>
        </is>
      </c>
      <c r="C71" s="0" t="inlineStr">
        <is>
          <t xml:space="preserve">WisdomTree, Inc.</t>
        </is>
      </c>
      <c r="D71" s="4">
        <v>70</v>
      </c>
      <c r="E71" s="8">
        <v>0.2254</v>
      </c>
      <c r="F71" s="0" t="inlineStr">
        <is>
          <t xml:space="preserve">financial_services</t>
        </is>
      </c>
      <c r="G71" s="0"/>
      <c r="H71" s="0"/>
    </row>
    <row r="72">
      <c r="A72" s="0" t="inlineStr">
        <is>
          <t xml:space="preserve">2026-09-23_AVTR</t>
        </is>
      </c>
      <c r="B72" s="0" t="inlineStr">
        <is>
          <t xml:space="preserve">AVTR</t>
        </is>
      </c>
      <c r="C72" s="0" t="inlineStr">
        <is>
          <t xml:space="preserve">Avantor, Inc.</t>
        </is>
      </c>
      <c r="D72" s="4">
        <v>71</v>
      </c>
      <c r="E72" s="8">
        <v>0.2254</v>
      </c>
      <c r="F72" s="0" t="inlineStr">
        <is>
          <t xml:space="preserve">healthcare</t>
        </is>
      </c>
      <c r="G72" s="0"/>
      <c r="H72" s="0"/>
    </row>
    <row r="73">
      <c r="A73" s="0" t="inlineStr">
        <is>
          <t xml:space="preserve">2026-09-23_ACMR</t>
        </is>
      </c>
      <c r="B73" s="0" t="inlineStr">
        <is>
          <t xml:space="preserve">ACMR</t>
        </is>
      </c>
      <c r="C73" s="0" t="inlineStr">
        <is>
          <t xml:space="preserve">ACM Research, Inc.</t>
        </is>
      </c>
      <c r="D73" s="4">
        <v>72</v>
      </c>
      <c r="E73" s="8">
        <v>0.2251</v>
      </c>
      <c r="F73" s="0" t="inlineStr">
        <is>
          <t xml:space="preserve">technology</t>
        </is>
      </c>
      <c r="G73" s="0"/>
      <c r="H73" s="0"/>
    </row>
    <row r="74">
      <c r="A74" s="0" t="inlineStr">
        <is>
          <t xml:space="preserve">2026-09-23_SOFI</t>
        </is>
      </c>
      <c r="B74" s="0" t="inlineStr">
        <is>
          <t xml:space="preserve">SOFI</t>
        </is>
      </c>
      <c r="C74" s="0" t="inlineStr">
        <is>
          <t xml:space="preserve">SoFi Technologies, Inc.</t>
        </is>
      </c>
      <c r="D74" s="4">
        <v>73</v>
      </c>
      <c r="E74" s="8">
        <v>0.2251</v>
      </c>
      <c r="F74" s="0" t="inlineStr">
        <is>
          <t xml:space="preserve">financial_services</t>
        </is>
      </c>
      <c r="G74" s="0"/>
      <c r="H74" s="0"/>
    </row>
    <row r="75">
      <c r="A75" s="0" t="inlineStr">
        <is>
          <t xml:space="preserve">2026-09-23_DASH</t>
        </is>
      </c>
      <c r="B75" s="0" t="inlineStr">
        <is>
          <t xml:space="preserve">DASH</t>
        </is>
      </c>
      <c r="C75" s="0" t="inlineStr">
        <is>
          <t xml:space="preserve">DoorDash, Inc.</t>
        </is>
      </c>
      <c r="D75" s="4">
        <v>74</v>
      </c>
      <c r="E75" s="8">
        <v>0.2245</v>
      </c>
      <c r="F75" s="0" t="inlineStr">
        <is>
          <t xml:space="preserve">communication_services</t>
        </is>
      </c>
      <c r="G75" s="0"/>
      <c r="H75" s="0"/>
    </row>
    <row r="76">
      <c r="A76" s="0" t="inlineStr">
        <is>
          <t xml:space="preserve">2026-09-23_ZBRA</t>
        </is>
      </c>
      <c r="B76" s="0" t="inlineStr">
        <is>
          <t xml:space="preserve">ZBRA</t>
        </is>
      </c>
      <c r="C76" s="0" t="inlineStr">
        <is>
          <t xml:space="preserve">Zebra Technologies Corporation</t>
        </is>
      </c>
      <c r="D76" s="4">
        <v>75</v>
      </c>
      <c r="E76" s="8">
        <v>0.2241</v>
      </c>
      <c r="F76" s="0" t="inlineStr">
        <is>
          <t xml:space="preserve">technology</t>
        </is>
      </c>
      <c r="G76" s="0"/>
      <c r="H76" s="0"/>
    </row>
    <row r="77">
      <c r="A77" s="0" t="inlineStr">
        <is>
          <t xml:space="preserve">2026-09-23_CNO</t>
        </is>
      </c>
      <c r="B77" s="0" t="inlineStr">
        <is>
          <t xml:space="preserve">CNO</t>
        </is>
      </c>
      <c r="C77" s="0" t="inlineStr">
        <is>
          <t xml:space="preserve">CNO Financial Group, Inc.</t>
        </is>
      </c>
      <c r="D77" s="4">
        <v>76</v>
      </c>
      <c r="E77" s="8">
        <v>0.2241</v>
      </c>
      <c r="F77" s="0" t="inlineStr">
        <is>
          <t xml:space="preserve">financial_services</t>
        </is>
      </c>
      <c r="G77" s="0"/>
      <c r="H77" s="0"/>
    </row>
    <row r="78">
      <c r="A78" s="0" t="inlineStr">
        <is>
          <t xml:space="preserve">2026-09-23_BHVN</t>
        </is>
      </c>
      <c r="B78" s="0" t="inlineStr">
        <is>
          <t xml:space="preserve">BHVN</t>
        </is>
      </c>
      <c r="C78" s="0" t="inlineStr">
        <is>
          <t xml:space="preserve">Biohaven Ltd.</t>
        </is>
      </c>
      <c r="D78" s="4">
        <v>77</v>
      </c>
      <c r="E78" s="8">
        <v>0.224</v>
      </c>
      <c r="F78" s="0" t="inlineStr">
        <is>
          <t xml:space="preserve">healthcare</t>
        </is>
      </c>
      <c r="G78" s="0"/>
      <c r="H78" s="0"/>
    </row>
    <row r="79">
      <c r="A79" s="0" t="inlineStr">
        <is>
          <t xml:space="preserve">2026-09-23_CDNA</t>
        </is>
      </c>
      <c r="B79" s="0" t="inlineStr">
        <is>
          <t xml:space="preserve">CDNA</t>
        </is>
      </c>
      <c r="C79" s="0" t="inlineStr">
        <is>
          <t xml:space="preserve">CareDx, Inc</t>
        </is>
      </c>
      <c r="D79" s="4">
        <v>78</v>
      </c>
      <c r="E79" s="8">
        <v>0.2237</v>
      </c>
      <c r="F79" s="0" t="inlineStr">
        <is>
          <t xml:space="preserve">healthcare</t>
        </is>
      </c>
      <c r="G79" s="0"/>
      <c r="H79" s="0"/>
    </row>
    <row r="80">
      <c r="A80" s="0" t="inlineStr">
        <is>
          <t xml:space="preserve">2026-09-23_SOLS</t>
        </is>
      </c>
      <c r="B80" s="0" t="inlineStr">
        <is>
          <t xml:space="preserve">SOLS</t>
        </is>
      </c>
      <c r="C80" s="0" t="inlineStr">
        <is>
          <t xml:space="preserve">Solstice Advanced Materials Inc.</t>
        </is>
      </c>
      <c r="D80" s="4">
        <v>79</v>
      </c>
      <c r="E80" s="8">
        <v>0.2232</v>
      </c>
      <c r="F80" s="0" t="inlineStr">
        <is>
          <t xml:space="preserve">basic_materials</t>
        </is>
      </c>
      <c r="G80" s="0"/>
      <c r="H80" s="0"/>
    </row>
    <row r="81">
      <c r="A81" s="0" t="inlineStr">
        <is>
          <t xml:space="preserve">2026-09-23_HTFL</t>
        </is>
      </c>
      <c r="B81" s="0" t="inlineStr">
        <is>
          <t xml:space="preserve">HTFL</t>
        </is>
      </c>
      <c r="C81" s="0" t="inlineStr">
        <is>
          <t xml:space="preserve">Heartflow, Inc. Common Stock</t>
        </is>
      </c>
      <c r="D81" s="4">
        <v>80</v>
      </c>
      <c r="E81" s="8">
        <v>0.223</v>
      </c>
      <c r="F81" s="0" t="inlineStr">
        <is>
          <t xml:space="preserve">healthcare</t>
        </is>
      </c>
      <c r="G81" s="0"/>
      <c r="H81" s="0"/>
    </row>
    <row r="82">
      <c r="A82" s="0" t="inlineStr">
        <is>
          <t xml:space="preserve">2026-09-23_TXG</t>
        </is>
      </c>
      <c r="B82" s="0" t="inlineStr">
        <is>
          <t xml:space="preserve">TXG</t>
        </is>
      </c>
      <c r="C82" s="0" t="inlineStr">
        <is>
          <t xml:space="preserve">10x Genomics, Inc.</t>
        </is>
      </c>
      <c r="D82" s="4">
        <v>81</v>
      </c>
      <c r="E82" s="8">
        <v>0.2227</v>
      </c>
      <c r="F82" s="0" t="inlineStr">
        <is>
          <t xml:space="preserve">healthcare</t>
        </is>
      </c>
      <c r="G82" s="0"/>
      <c r="H82" s="0"/>
    </row>
    <row r="83">
      <c r="A83" s="0" t="inlineStr">
        <is>
          <t xml:space="preserve">2026-09-23_ADI</t>
        </is>
      </c>
      <c r="B83" s="0" t="inlineStr">
        <is>
          <t xml:space="preserve">ADI</t>
        </is>
      </c>
      <c r="C83" s="0" t="inlineStr">
        <is>
          <t xml:space="preserve">Analog Devices, Inc.</t>
        </is>
      </c>
      <c r="D83" s="4">
        <v>82</v>
      </c>
      <c r="E83" s="8">
        <v>0.2224</v>
      </c>
      <c r="F83" s="0" t="inlineStr">
        <is>
          <t xml:space="preserve">technology</t>
        </is>
      </c>
      <c r="G83" s="0"/>
      <c r="H83" s="0"/>
    </row>
    <row r="84">
      <c r="A84" s="0" t="inlineStr">
        <is>
          <t xml:space="preserve">2026-09-23_FOX</t>
        </is>
      </c>
      <c r="B84" s="0" t="inlineStr">
        <is>
          <t xml:space="preserve">FOX</t>
        </is>
      </c>
      <c r="C84" s="0" t="inlineStr">
        <is>
          <t xml:space="preserve">Fox Corporation</t>
        </is>
      </c>
      <c r="D84" s="4">
        <v>83</v>
      </c>
      <c r="E84" s="8">
        <v>0.2221</v>
      </c>
      <c r="F84" s="0" t="inlineStr">
        <is>
          <t xml:space="preserve">communication_services</t>
        </is>
      </c>
      <c r="G84" s="0"/>
      <c r="H84" s="0"/>
    </row>
    <row r="85">
      <c r="A85" s="0" t="inlineStr">
        <is>
          <t xml:space="preserve">2026-09-23_NTRA</t>
        </is>
      </c>
      <c r="B85" s="0" t="inlineStr">
        <is>
          <t xml:space="preserve">NTRA</t>
        </is>
      </c>
      <c r="C85" s="0" t="inlineStr">
        <is>
          <t xml:space="preserve">Natera, Inc.</t>
        </is>
      </c>
      <c r="D85" s="4">
        <v>84</v>
      </c>
      <c r="E85" s="8">
        <v>0.2217</v>
      </c>
      <c r="F85" s="0" t="inlineStr">
        <is>
          <t xml:space="preserve">healthcare</t>
        </is>
      </c>
      <c r="G85" s="0"/>
      <c r="H85" s="0"/>
    </row>
    <row r="86">
      <c r="A86" s="0" t="inlineStr">
        <is>
          <t xml:space="preserve">2026-09-23_T</t>
        </is>
      </c>
      <c r="B86" s="0" t="inlineStr">
        <is>
          <t xml:space="preserve">T</t>
        </is>
      </c>
      <c r="C86" s="0" t="inlineStr">
        <is>
          <t xml:space="preserve">AT&amp;T Inc.</t>
        </is>
      </c>
      <c r="D86" s="4">
        <v>85</v>
      </c>
      <c r="E86" s="8">
        <v>0.2204</v>
      </c>
      <c r="F86" s="0" t="inlineStr">
        <is>
          <t xml:space="preserve">communication_services</t>
        </is>
      </c>
      <c r="G86" s="0"/>
      <c r="H86" s="0"/>
    </row>
    <row r="87">
      <c r="A87" s="0" t="inlineStr">
        <is>
          <t xml:space="preserve">2026-09-23_TWST</t>
        </is>
      </c>
      <c r="B87" s="0" t="inlineStr">
        <is>
          <t xml:space="preserve">TWST</t>
        </is>
      </c>
      <c r="C87" s="0" t="inlineStr">
        <is>
          <t xml:space="preserve">Twist Bioscience Corporation</t>
        </is>
      </c>
      <c r="D87" s="4">
        <v>86</v>
      </c>
      <c r="E87" s="8">
        <v>0.2203</v>
      </c>
      <c r="F87" s="0" t="inlineStr">
        <is>
          <t xml:space="preserve">healthcare</t>
        </is>
      </c>
      <c r="G87" s="0"/>
      <c r="H87" s="0"/>
    </row>
    <row r="88">
      <c r="A88" s="0" t="inlineStr">
        <is>
          <t xml:space="preserve">2026-09-23_THO</t>
        </is>
      </c>
      <c r="B88" s="0" t="inlineStr">
        <is>
          <t xml:space="preserve">THO</t>
        </is>
      </c>
      <c r="C88" s="0" t="inlineStr">
        <is>
          <t xml:space="preserve">Thor Industries, Inc.</t>
        </is>
      </c>
      <c r="D88" s="4">
        <v>87</v>
      </c>
      <c r="E88" s="8">
        <v>0.2202</v>
      </c>
      <c r="F88" s="0" t="inlineStr">
        <is>
          <t xml:space="preserve">consumer_cyclical</t>
        </is>
      </c>
      <c r="G88" s="0"/>
      <c r="H88" s="0"/>
    </row>
    <row r="89">
      <c r="A89" s="0" t="inlineStr">
        <is>
          <t xml:space="preserve">2026-09-23_ORCL</t>
        </is>
      </c>
      <c r="B89" s="0" t="inlineStr">
        <is>
          <t xml:space="preserve">ORCL</t>
        </is>
      </c>
      <c r="C89" s="0" t="inlineStr">
        <is>
          <t xml:space="preserve">Oracle Corporation</t>
        </is>
      </c>
      <c r="D89" s="4">
        <v>88</v>
      </c>
      <c r="E89" s="8">
        <v>0.2201</v>
      </c>
      <c r="F89" s="0" t="inlineStr">
        <is>
          <t xml:space="preserve">technology</t>
        </is>
      </c>
      <c r="G89" s="0"/>
      <c r="H89" s="0"/>
    </row>
    <row r="90">
      <c r="A90" s="0" t="inlineStr">
        <is>
          <t xml:space="preserve">2026-09-23_NOC</t>
        </is>
      </c>
      <c r="B90" s="0" t="inlineStr">
        <is>
          <t xml:space="preserve">NOC</t>
        </is>
      </c>
      <c r="C90" s="0" t="inlineStr">
        <is>
          <t xml:space="preserve">Northrop Grumman Corporation</t>
        </is>
      </c>
      <c r="D90" s="4">
        <v>89</v>
      </c>
      <c r="E90" s="8">
        <v>0.2197</v>
      </c>
      <c r="F90" s="0" t="inlineStr">
        <is>
          <t xml:space="preserve">industrials</t>
        </is>
      </c>
      <c r="G90" s="0"/>
      <c r="H90" s="0"/>
    </row>
    <row r="91">
      <c r="A91" s="0" t="inlineStr">
        <is>
          <t xml:space="preserve">2026-09-23_COF</t>
        </is>
      </c>
      <c r="B91" s="0" t="inlineStr">
        <is>
          <t xml:space="preserve">COF</t>
        </is>
      </c>
      <c r="C91" s="0" t="inlineStr">
        <is>
          <t xml:space="preserve">Capital One Financial Corporation</t>
        </is>
      </c>
      <c r="D91" s="4">
        <v>90</v>
      </c>
      <c r="E91" s="8">
        <v>0.219</v>
      </c>
      <c r="F91" s="0" t="inlineStr">
        <is>
          <t xml:space="preserve">financial_services</t>
        </is>
      </c>
      <c r="G91" s="0"/>
      <c r="H91" s="0"/>
    </row>
    <row r="92">
      <c r="A92" s="0" t="inlineStr">
        <is>
          <t xml:space="preserve">2026-09-23_VRTX</t>
        </is>
      </c>
      <c r="B92" s="0" t="inlineStr">
        <is>
          <t xml:space="preserve">VRTX</t>
        </is>
      </c>
      <c r="C92" s="0" t="inlineStr">
        <is>
          <t xml:space="preserve">Vertex Pharmaceuticals Incorporated</t>
        </is>
      </c>
      <c r="D92" s="4">
        <v>91</v>
      </c>
      <c r="E92" s="8">
        <v>0.219</v>
      </c>
      <c r="F92" s="0" t="inlineStr">
        <is>
          <t xml:space="preserve">healthcare</t>
        </is>
      </c>
      <c r="G92" s="0"/>
      <c r="H92" s="0"/>
    </row>
    <row r="93">
      <c r="A93" s="0" t="inlineStr">
        <is>
          <t xml:space="preserve">2026-09-23_WTRG</t>
        </is>
      </c>
      <c r="B93" s="0" t="inlineStr">
        <is>
          <t xml:space="preserve">WTRG</t>
        </is>
      </c>
      <c r="C93" s="0" t="inlineStr">
        <is>
          <t xml:space="preserve">Essential Utilities, Inc.</t>
        </is>
      </c>
      <c r="D93" s="4">
        <v>92</v>
      </c>
      <c r="E93" s="8">
        <v>0.2188</v>
      </c>
      <c r="F93" s="0" t="inlineStr">
        <is>
          <t xml:space="preserve">utilities</t>
        </is>
      </c>
      <c r="G93" s="0"/>
      <c r="H93" s="0"/>
    </row>
    <row r="94">
      <c r="A94" s="0" t="inlineStr">
        <is>
          <t xml:space="preserve">2026-09-23_DE</t>
        </is>
      </c>
      <c r="B94" s="0" t="inlineStr">
        <is>
          <t xml:space="preserve">DE</t>
        </is>
      </c>
      <c r="C94" s="0" t="inlineStr">
        <is>
          <t xml:space="preserve">Deere &amp; Company</t>
        </is>
      </c>
      <c r="D94" s="4">
        <v>93</v>
      </c>
      <c r="E94" s="8">
        <v>0.2183</v>
      </c>
      <c r="F94" s="0" t="inlineStr">
        <is>
          <t xml:space="preserve">industrials</t>
        </is>
      </c>
      <c r="G94" s="0"/>
      <c r="H94" s="0"/>
    </row>
    <row r="95">
      <c r="A95" s="0" t="inlineStr">
        <is>
          <t xml:space="preserve">2026-09-23_APPF</t>
        </is>
      </c>
      <c r="B95" s="0" t="inlineStr">
        <is>
          <t xml:space="preserve">APPF</t>
        </is>
      </c>
      <c r="C95" s="0" t="inlineStr">
        <is>
          <t xml:space="preserve">AppFolio Inc.</t>
        </is>
      </c>
      <c r="D95" s="4">
        <v>94</v>
      </c>
      <c r="E95" s="8">
        <v>0.2181</v>
      </c>
      <c r="F95" s="0" t="inlineStr">
        <is>
          <t xml:space="preserve">technology</t>
        </is>
      </c>
      <c r="G95" s="0"/>
      <c r="H95" s="0"/>
    </row>
    <row r="96">
      <c r="A96" s="0" t="inlineStr">
        <is>
          <t xml:space="preserve">2026-09-23_FDS</t>
        </is>
      </c>
      <c r="B96" s="0" t="inlineStr">
        <is>
          <t xml:space="preserve">FDS</t>
        </is>
      </c>
      <c r="C96" s="0" t="inlineStr">
        <is>
          <t xml:space="preserve">FactSet Research Systems Inc.</t>
        </is>
      </c>
      <c r="D96" s="4">
        <v>95</v>
      </c>
      <c r="E96" s="8">
        <v>0.2177</v>
      </c>
      <c r="F96" s="0" t="inlineStr">
        <is>
          <t xml:space="preserve">financial_services</t>
        </is>
      </c>
      <c r="G96" s="0"/>
      <c r="H96" s="0"/>
    </row>
    <row r="97">
      <c r="A97" s="0" t="inlineStr">
        <is>
          <t xml:space="preserve">2026-09-23_FOUR</t>
        </is>
      </c>
      <c r="B97" s="0" t="inlineStr">
        <is>
          <t xml:space="preserve">FOUR</t>
        </is>
      </c>
      <c r="C97" s="0" t="inlineStr">
        <is>
          <t xml:space="preserve">Shift4 Payments, Inc.</t>
        </is>
      </c>
      <c r="D97" s="4">
        <v>96</v>
      </c>
      <c r="E97" s="8">
        <v>0.2171</v>
      </c>
      <c r="F97" s="0" t="inlineStr">
        <is>
          <t xml:space="preserve">technology</t>
        </is>
      </c>
      <c r="G97" s="0"/>
      <c r="H97" s="0"/>
    </row>
    <row r="98">
      <c r="A98" s="0" t="inlineStr">
        <is>
          <t xml:space="preserve">2026-09-23_V</t>
        </is>
      </c>
      <c r="B98" s="0" t="inlineStr">
        <is>
          <t xml:space="preserve">V</t>
        </is>
      </c>
      <c r="C98" s="0" t="inlineStr">
        <is>
          <t xml:space="preserve">Visa Inc.</t>
        </is>
      </c>
      <c r="D98" s="4">
        <v>97</v>
      </c>
      <c r="E98" s="8">
        <v>0.2167</v>
      </c>
      <c r="F98" s="0" t="inlineStr">
        <is>
          <t xml:space="preserve">financial_services</t>
        </is>
      </c>
      <c r="G98" s="0"/>
      <c r="H98" s="0"/>
    </row>
    <row r="99">
      <c r="A99" s="0" t="inlineStr">
        <is>
          <t xml:space="preserve">2026-09-23_VCTR</t>
        </is>
      </c>
      <c r="B99" s="0" t="inlineStr">
        <is>
          <t xml:space="preserve">VCTR</t>
        </is>
      </c>
      <c r="C99" s="0" t="inlineStr">
        <is>
          <t xml:space="preserve">Victory Capital Holdings, Inc.</t>
        </is>
      </c>
      <c r="D99" s="4">
        <v>98</v>
      </c>
      <c r="E99" s="8">
        <v>0.2164</v>
      </c>
      <c r="F99" s="0" t="inlineStr">
        <is>
          <t xml:space="preserve">financial_services</t>
        </is>
      </c>
      <c r="G99" s="0"/>
      <c r="H99" s="0"/>
    </row>
    <row r="100">
      <c r="A100" s="0" t="inlineStr">
        <is>
          <t xml:space="preserve">2026-09-23_GILD</t>
        </is>
      </c>
      <c r="B100" s="0" t="inlineStr">
        <is>
          <t xml:space="preserve">GILD</t>
        </is>
      </c>
      <c r="C100" s="0" t="inlineStr">
        <is>
          <t xml:space="preserve">Gilead Sciences, Inc.</t>
        </is>
      </c>
      <c r="D100" s="4">
        <v>99</v>
      </c>
      <c r="E100" s="8">
        <v>0.216</v>
      </c>
      <c r="F100" s="0" t="inlineStr">
        <is>
          <t xml:space="preserve">healthcare</t>
        </is>
      </c>
      <c r="G100" s="0"/>
      <c r="H100" s="0"/>
    </row>
    <row r="101">
      <c r="A101" s="0" t="inlineStr">
        <is>
          <t xml:space="preserve">2026-09-23_MARA</t>
        </is>
      </c>
      <c r="B101" s="0" t="inlineStr">
        <is>
          <t xml:space="preserve">MARA</t>
        </is>
      </c>
      <c r="C101" s="0" t="inlineStr">
        <is>
          <t xml:space="preserve">Marathon Digital Holdings, Inc.</t>
        </is>
      </c>
      <c r="D101" s="4">
        <v>100</v>
      </c>
      <c r="E101" s="8">
        <v>0.215</v>
      </c>
      <c r="F101" s="0" t="inlineStr">
        <is>
          <t xml:space="preserve">financial_services</t>
        </is>
      </c>
      <c r="G101" s="0"/>
      <c r="H101" s="0"/>
    </row>
  </sheetData>
</worksheet>
</file>

<file path=xl/worksheets/sheet12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round_trip_bps</t>
        </is>
      </c>
      <c r="B2" s="0" t="inlineStr">
        <is>
          <t xml:space="preserve">Assumed round-trip cost, bps</t>
        </is>
      </c>
      <c r="C2" s="0"/>
    </row>
    <row r="3">
      <c r="A3" s="0" t="inlineStr">
        <is>
          <t xml:space="preserve">t_threshold</t>
        </is>
      </c>
      <c r="B3" s="0" t="inlineStr">
        <is>
          <t xml:space="preserve">t-stat required to call it skill</t>
        </is>
      </c>
      <c r="C3" s="0"/>
    </row>
    <row r="4">
      <c r="A4" s="0" t="inlineStr">
        <is>
          <t xml:space="preserve">horizon_days</t>
        </is>
      </c>
      <c r="B4" s="0" t="inlineStr">
        <is>
          <t xml:space="preserve">Watch horizon, trading days</t>
        </is>
      </c>
      <c r="C4" s="0"/>
    </row>
    <row r="5">
      <c r="A5" s="0" t="inlineStr">
        <is>
          <t xml:space="preserve">notional_usd</t>
        </is>
      </c>
      <c r="B5" s="0" t="inlineStr">
        <is>
          <t xml:space="preserve">Notional, $</t>
        </is>
      </c>
      <c r="C5" s="0"/>
    </row>
  </sheetData>
</worksheet>
</file>

<file path=xl/worksheets/sheet13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sn_excess_bps</t>
        </is>
      </c>
      <c r="B2" s="0" t="inlineStr">
        <is>
          <t xml:space="preserve">Sector-neutral overnight excess, bps</t>
        </is>
      </c>
      <c r="C2" s="0"/>
    </row>
    <row r="3">
      <c r="A3" s="0" t="inlineStr">
        <is>
          <t xml:space="preserve">net_bps</t>
        </is>
      </c>
      <c r="B3" s="0" t="inlineStr">
        <is>
          <t xml:space="preserve">Net of costs, bps</t>
        </is>
      </c>
      <c r="C3" s="0"/>
    </row>
    <row r="4">
      <c r="A4" s="0" t="inlineStr">
        <is>
          <t xml:space="preserve">random_avg_bps</t>
        </is>
      </c>
      <c r="B4" s="0" t="inlineStr">
        <is>
          <t xml:space="preserve">Random pods: average, bps</t>
        </is>
      </c>
      <c r="C4" s="0"/>
    </row>
    <row r="5">
      <c r="A5" s="0" t="inlineStr">
        <is>
          <t xml:space="preserve">random_best_bps</t>
        </is>
      </c>
      <c r="B5" s="0" t="inlineStr">
        <is>
          <t xml:space="preserve">Random pods: best, bps</t>
        </is>
      </c>
      <c r="C5" s="0"/>
    </row>
    <row r="6">
      <c r="A6" s="0" t="inlineStr">
        <is>
          <t xml:space="preserve">llm_avg_bps</t>
        </is>
      </c>
      <c r="B6" s="0" t="inlineStr">
        <is>
          <t xml:space="preserve">All LLM pods: average, bps</t>
        </is>
      </c>
      <c r="C6" s="0"/>
    </row>
    <row r="7">
      <c r="A7" s="0" t="inlineStr">
        <is>
          <t xml:space="preserve">hit_rate</t>
        </is>
      </c>
      <c r="B7" s="0" t="inlineStr">
        <is>
          <t xml:space="preserve">Hit rate</t>
        </is>
      </c>
      <c r="C7" s="0" t="inlineStr">
        <is>
          <t xml:space="preserve">percent</t>
        </is>
      </c>
    </row>
    <row r="8">
      <c r="A8" s="0" t="inlineStr">
        <is>
          <t xml:space="preserve">ic</t>
        </is>
      </c>
      <c r="B8" s="0" t="inlineStr">
        <is>
          <t xml:space="preserve">Information coefficient</t>
        </is>
      </c>
      <c r="C8" s="0"/>
    </row>
    <row r="9">
      <c r="A9" s="0" t="inlineStr">
        <is>
          <t xml:space="preserve">cum_bps</t>
        </is>
      </c>
      <c r="B9" s="0" t="inlineStr">
        <is>
          <t xml:space="preserve">Cumulative excess, bps</t>
        </is>
      </c>
      <c r="C9" s="0"/>
    </row>
    <row r="10">
      <c r="A10" s="0" t="inlineStr">
        <is>
          <t xml:space="preserve">random_cum_bps</t>
        </is>
      </c>
      <c r="B10" s="0" t="inlineStr">
        <is>
          <t xml:space="preserve">Random pods: cumulative average, bps</t>
        </is>
      </c>
      <c r="C10" s="0"/>
    </row>
    <row r="11">
      <c r="A11" s="0" t="inlineStr">
        <is>
          <t xml:space="preserve">n_days</t>
        </is>
      </c>
      <c r="B11" s="0" t="inlineStr">
        <is>
          <t xml:space="preserve">Evaluated days to date</t>
        </is>
      </c>
      <c r="C11" s="0"/>
    </row>
    <row r="12">
      <c r="A12" s="0" t="inlineStr">
        <is>
          <t xml:space="preserve">mean_bps</t>
        </is>
      </c>
      <c r="B12" s="0" t="inlineStr">
        <is>
          <t xml:space="preserve">Running mean, bps/day</t>
        </is>
      </c>
      <c r="C12" s="0"/>
    </row>
    <row r="13">
      <c r="A13" s="0" t="inlineStr">
        <is>
          <t xml:space="preserve">sq_bps</t>
        </is>
      </c>
      <c r="B13" s="0" t="inlineStr">
        <is>
          <t xml:space="preserve">Squared excess</t>
        </is>
      </c>
      <c r="C13" s="0"/>
    </row>
    <row r="14">
      <c r="A14" s="0" t="inlineStr">
        <is>
          <t xml:space="preserve">mean_sq</t>
        </is>
      </c>
      <c r="B14" s="0" t="inlineStr">
        <is>
          <t xml:space="preserve">Running mean of squares</t>
        </is>
      </c>
      <c r="C14" s="0"/>
    </row>
    <row r="15">
      <c r="A15" s="0" t="inlineStr">
        <is>
          <t xml:space="preserve">sd_bps</t>
        </is>
      </c>
      <c r="B15" s="0" t="inlineStr">
        <is>
          <t xml:space="preserve">Running daily sd, bps</t>
        </is>
      </c>
      <c r="C15" s="0"/>
    </row>
    <row r="16">
      <c r="A16" s="0" t="inlineStr">
        <is>
          <t xml:space="preserve">t_stat</t>
        </is>
      </c>
      <c r="B16" s="0" t="inlineStr">
        <is>
          <t xml:space="preserve">Running t-stat</t>
        </is>
      </c>
      <c r="C16" s="0"/>
    </row>
    <row r="17">
      <c r="A17" s="0" t="inlineStr">
        <is>
          <t xml:space="preserve">cum_pnl_usd</t>
        </is>
      </c>
      <c r="B17" s="0" t="inlineStr">
        <is>
          <t xml:space="preserve">Cumulative net P&amp;L on notional, $</t>
        </is>
      </c>
      <c r="C17" s="0"/>
    </row>
    <row r="18">
      <c r="A18" s="0" t="inlineStr">
        <is>
          <t xml:space="preserve">proj_cum_bps</t>
        </is>
      </c>
      <c r="B18" s="0" t="inlineStr">
        <is>
          <t xml:space="preserve">Cumulative excess, realized then projected</t>
        </is>
      </c>
      <c r="C18" s="0"/>
    </row>
  </sheetData>
</worksheet>
</file>

<file path=xl/worksheets/sheet14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n_days</t>
        </is>
      </c>
      <c r="B2" s="0" t="inlineStr">
        <is>
          <t xml:space="preserve">Evaluated days</t>
        </is>
      </c>
      <c r="C2" s="0"/>
    </row>
    <row r="3">
      <c r="A3" s="0" t="inlineStr">
        <is>
          <t xml:space="preserve">mean_bps</t>
        </is>
      </c>
      <c r="B3" s="0" t="inlineStr">
        <is>
          <t xml:space="preserve">Mean sector-neutral excess, bps/day</t>
        </is>
      </c>
      <c r="C3" s="0"/>
    </row>
    <row r="4">
      <c r="A4" s="0" t="inlineStr">
        <is>
          <t xml:space="preserve">cum_bps</t>
        </is>
      </c>
      <c r="B4" s="0" t="inlineStr">
        <is>
          <t xml:space="preserve">Cumulative excess, bps</t>
        </is>
      </c>
      <c r="C4" s="0"/>
    </row>
    <row r="5">
      <c r="A5" s="0" t="inlineStr">
        <is>
          <t xml:space="preserve">net_bps</t>
        </is>
      </c>
      <c r="B5" s="0" t="inlineStr">
        <is>
          <t xml:space="preserve">Mean net of costs, bps/day</t>
        </is>
      </c>
      <c r="C5" s="0"/>
    </row>
    <row r="6">
      <c r="A6" s="0" t="inlineStr">
        <is>
          <t xml:space="preserve">hit_rate</t>
        </is>
      </c>
      <c r="B6" s="0" t="inlineStr">
        <is>
          <t xml:space="preserve">Hit rate</t>
        </is>
      </c>
      <c r="C6" s="0" t="inlineStr">
        <is>
          <t xml:space="preserve">percent</t>
        </is>
      </c>
    </row>
    <row r="7">
      <c r="A7" s="0" t="inlineStr">
        <is>
          <t xml:space="preserve">ic</t>
        </is>
      </c>
      <c r="B7" s="0" t="inlineStr">
        <is>
          <t xml:space="preserve">Mean IC</t>
        </is>
      </c>
      <c r="C7" s="0"/>
    </row>
    <row r="8">
      <c r="A8" s="0" t="inlineStr">
        <is>
          <t xml:space="preserve">cc_bps</t>
        </is>
      </c>
      <c r="B8" s="0" t="inlineStr">
        <is>
          <t xml:space="preserve">Close-to-close sector-neutral excess, bps/day</t>
        </is>
      </c>
      <c r="C8" s="0"/>
    </row>
    <row r="9">
      <c r="A9" s="0" t="inlineStr">
        <is>
          <t xml:space="preserve">mean_sq</t>
        </is>
      </c>
      <c r="B9" s="0" t="inlineStr">
        <is>
          <t xml:space="preserve">Mean of squares</t>
        </is>
      </c>
      <c r="C9" s="0"/>
    </row>
    <row r="10">
      <c r="A10" s="0" t="inlineStr">
        <is>
          <t xml:space="preserve">sd_bps</t>
        </is>
      </c>
      <c r="B10" s="0" t="inlineStr">
        <is>
          <t xml:space="preserve">Daily sd, bps</t>
        </is>
      </c>
      <c r="C10" s="0"/>
    </row>
    <row r="11">
      <c r="A11" s="0" t="inlineStr">
        <is>
          <t xml:space="preserve">t_stat</t>
        </is>
      </c>
      <c r="B11" s="0" t="inlineStr">
        <is>
          <t xml:space="preserve">t-stat</t>
        </is>
      </c>
      <c r="C11" s="0"/>
    </row>
    <row r="12">
      <c r="A12" s="0" t="inlineStr">
        <is>
          <t xml:space="preserve">random_mean</t>
        </is>
      </c>
      <c r="B12" s="0" t="inlineStr">
        <is>
          <t xml:space="preserve">Random pods: mean, bps/day</t>
        </is>
      </c>
      <c r="C12" s="0"/>
    </row>
    <row r="13">
      <c r="A13" s="0" t="inlineStr">
        <is>
          <t xml:space="preserve">random_best</t>
        </is>
      </c>
      <c r="B13" s="0" t="inlineStr">
        <is>
          <t xml:space="preserve">Random pods: best day-average, bps</t>
        </is>
      </c>
      <c r="C13" s="0"/>
    </row>
    <row r="14">
      <c r="A14" s="0" t="inlineStr">
        <is>
          <t xml:space="preserve">days_to_threshold</t>
        </is>
      </c>
      <c r="B14" s="0" t="inlineStr">
        <is>
          <t xml:space="preserve">Days needed to reach the t threshold at this mean and sd</t>
        </is>
      </c>
      <c r="C14" s="0"/>
    </row>
    <row r="15">
      <c r="A15" s="0" t="inlineStr">
        <is>
          <t xml:space="preserve">proj_horizon_bps</t>
        </is>
      </c>
      <c r="B15" s="0" t="inlineStr">
        <is>
          <t xml:space="preserve">Projected cumulative excess at horizon, bps</t>
        </is>
      </c>
      <c r="C15" s="0"/>
    </row>
    <row r="16">
      <c r="A16" s="0" t="inlineStr">
        <is>
          <t xml:space="preserve">avg_scored</t>
        </is>
      </c>
      <c r="B16" s="0" t="inlineStr">
        <is>
          <t xml:space="preserve">Names scored per day</t>
        </is>
      </c>
      <c r="C16" s="0"/>
    </row>
  </sheetData>
</worksheet>
</file>

<file path=xl/worksheets/sheet15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picks</t>
        </is>
      </c>
      <c r="B2" s="0" t="inlineStr">
        <is>
          <t xml:space="preserve">Picks</t>
        </is>
      </c>
      <c r="C2" s="0"/>
    </row>
    <row r="3">
      <c r="A3" s="0" t="inlineStr">
        <is>
          <t xml:space="preserve">avg_sn_excess_bps</t>
        </is>
      </c>
      <c r="B3" s="0" t="inlineStr">
        <is>
          <t xml:space="preserve">Realized sector-neutral excess, bps</t>
        </is>
      </c>
      <c r="C3" s="0"/>
    </row>
  </sheetData>
</worksheet>
</file>

<file path=xl/worksheets/sheet16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2" customWidth="1"/>
    <col min="2" max="2" width="16" customWidth="1"/>
    <col min="3" max="3" width="30" customWidth="1"/>
    <col min="4" max="4" width="70" customWidth="1"/>
    <col min="5" max="5" width="10" customWidth="1"/>
  </cols>
  <sheetData>
    <row r="1">
      <c r="A1" s="1" t="inlineStr">
        <is>
          <t xml:space="preserve">Table</t>
        </is>
      </c>
      <c r="B1" s="1" t="inlineStr">
        <is>
          <t xml:space="preserve">Target</t>
        </is>
      </c>
      <c r="C1" s="1" t="inlineStr">
        <is>
          <t xml:space="preserve">When</t>
        </is>
      </c>
      <c r="D1" s="1" t="inlineStr">
        <is>
          <t xml:space="preserve">Formula</t>
        </is>
      </c>
      <c r="E1" s="1" t="inlineStr">
        <is>
          <t xml:space="preserve">Status</t>
        </is>
      </c>
    </row>
    <row r="2">
      <c r="A2" s="0" t="inlineStr">
        <is>
          <t xml:space="preserve">by_day</t>
        </is>
      </c>
      <c r="B2" s="0" t="inlineStr">
        <is>
          <t xml:space="preserve">value</t>
        </is>
      </c>
      <c r="C2" s="0" t="inlineStr">
        <is>
          <t xml:space="preserve">line = sn_excess_bps</t>
        </is>
      </c>
      <c r="D2" s="20" t="inlineStr">
        <is>
          <t xml:space="preserve">IF(day.evaluated = 1, SUM(daily.sn_excess_bps[day=@day]), BLANK)</t>
        </is>
      </c>
      <c r="E2" s="0" t="inlineStr">
        <is>
          <t xml:space="preserve">ok</t>
        </is>
      </c>
    </row>
    <row r="3">
      <c r="A3" s="0" t="inlineStr">
        <is>
          <t xml:space="preserve">by_day</t>
        </is>
      </c>
      <c r="B3" s="0" t="inlineStr">
        <is>
          <t xml:space="preserve">value</t>
        </is>
      </c>
      <c r="C3" s="0" t="inlineStr">
        <is>
          <t xml:space="preserve">line = net_bps</t>
        </is>
      </c>
      <c r="D3" s="20" t="inlineStr">
        <is>
          <t xml:space="preserve">IF(day.evaluated = 1, SUM(daily.excess_bps[day=@day]) - assumptions.round_trip_bps, BLANK)</t>
        </is>
      </c>
      <c r="E3" s="0" t="inlineStr">
        <is>
          <t xml:space="preserve">ok</t>
        </is>
      </c>
    </row>
    <row r="4">
      <c r="A4" s="0" t="inlineStr">
        <is>
          <t xml:space="preserve">by_day</t>
        </is>
      </c>
      <c r="B4" s="0" t="inlineStr">
        <is>
          <t xml:space="preserve">value</t>
        </is>
      </c>
      <c r="C4" s="0" t="inlineStr">
        <is>
          <t xml:space="preserve">line = random_avg_bps</t>
        </is>
      </c>
      <c r="D4" s="20" t="inlineStr">
        <is>
          <t xml:space="preserve">IF(day.evaluated = 1, SUM(null_daily.random_avg_bps[day=@day]), BLANK)</t>
        </is>
      </c>
      <c r="E4" s="0" t="inlineStr">
        <is>
          <t xml:space="preserve">ok</t>
        </is>
      </c>
    </row>
    <row r="5">
      <c r="A5" s="0" t="inlineStr">
        <is>
          <t xml:space="preserve">by_day</t>
        </is>
      </c>
      <c r="B5" s="0" t="inlineStr">
        <is>
          <t xml:space="preserve">value</t>
        </is>
      </c>
      <c r="C5" s="0" t="inlineStr">
        <is>
          <t xml:space="preserve">line = random_best_bps</t>
        </is>
      </c>
      <c r="D5" s="20" t="inlineStr">
        <is>
          <t xml:space="preserve">IF(day.evaluated = 1, SUM(null_daily.random_best_bps[day=@day]), BLANK)</t>
        </is>
      </c>
      <c r="E5" s="0" t="inlineStr">
        <is>
          <t xml:space="preserve">ok</t>
        </is>
      </c>
    </row>
    <row r="6">
      <c r="A6" s="0" t="inlineStr">
        <is>
          <t xml:space="preserve">by_day</t>
        </is>
      </c>
      <c r="B6" s="0" t="inlineStr">
        <is>
          <t xml:space="preserve">value</t>
        </is>
      </c>
      <c r="C6" s="0" t="inlineStr">
        <is>
          <t xml:space="preserve">line = llm_avg_bps</t>
        </is>
      </c>
      <c r="D6" s="20" t="inlineStr">
        <is>
          <t xml:space="preserve">IF(day.evaluated = 1, SUM(null_daily.llm_avg_bps[day=@day]), BLANK)</t>
        </is>
      </c>
      <c r="E6" s="0" t="inlineStr">
        <is>
          <t xml:space="preserve">ok</t>
        </is>
      </c>
    </row>
    <row r="7">
      <c r="A7" s="0" t="inlineStr">
        <is>
          <t xml:space="preserve">by_day</t>
        </is>
      </c>
      <c r="B7" s="0" t="inlineStr">
        <is>
          <t xml:space="preserve">value</t>
        </is>
      </c>
      <c r="C7" s="0" t="inlineStr">
        <is>
          <t xml:space="preserve">line = hit_rate</t>
        </is>
      </c>
      <c r="D7" s="20" t="inlineStr">
        <is>
          <t xml:space="preserve">IF(day.evaluated = 1, SUM(daily.hit_rate[day=@day]), BLANK)</t>
        </is>
      </c>
      <c r="E7" s="0" t="inlineStr">
        <is>
          <t xml:space="preserve">ok</t>
        </is>
      </c>
    </row>
    <row r="8">
      <c r="A8" s="0" t="inlineStr">
        <is>
          <t xml:space="preserve">by_day</t>
        </is>
      </c>
      <c r="B8" s="0" t="inlineStr">
        <is>
          <t xml:space="preserve">value</t>
        </is>
      </c>
      <c r="C8" s="0" t="inlineStr">
        <is>
          <t xml:space="preserve">line = ic</t>
        </is>
      </c>
      <c r="D8" s="20" t="inlineStr">
        <is>
          <t xml:space="preserve">IF(day.evaluated = 1, SUM(daily.ic[day=@day]), BLANK)</t>
        </is>
      </c>
      <c r="E8" s="0" t="inlineStr">
        <is>
          <t xml:space="preserve">ok</t>
        </is>
      </c>
    </row>
    <row r="9">
      <c r="A9" s="0" t="inlineStr">
        <is>
          <t xml:space="preserve">by_day</t>
        </is>
      </c>
      <c r="B9" s="0" t="inlineStr">
        <is>
          <t xml:space="preserve">value</t>
        </is>
      </c>
      <c r="C9" s="0" t="inlineStr">
        <is>
          <t xml:space="preserve">line = cum_bps</t>
        </is>
      </c>
      <c r="D9" s="20" t="inlineStr">
        <is>
          <t xml:space="preserve">IF(day.evaluated = 1, SUM(sn_excess_bps[day=first..this]), BLANK)</t>
        </is>
      </c>
      <c r="E9" s="0" t="inlineStr">
        <is>
          <t xml:space="preserve">ok</t>
        </is>
      </c>
    </row>
    <row r="10">
      <c r="A10" s="0" t="inlineStr">
        <is>
          <t xml:space="preserve">by_day</t>
        </is>
      </c>
      <c r="B10" s="0" t="inlineStr">
        <is>
          <t xml:space="preserve">value</t>
        </is>
      </c>
      <c r="C10" s="0" t="inlineStr">
        <is>
          <t xml:space="preserve">line = random_cum_bps</t>
        </is>
      </c>
      <c r="D10" s="20" t="inlineStr">
        <is>
          <t xml:space="preserve">IF(day.evaluated = 1, SUM(random_avg_bps[day=first..this]), BLANK)</t>
        </is>
      </c>
      <c r="E10" s="0" t="inlineStr">
        <is>
          <t xml:space="preserve">ok</t>
        </is>
      </c>
    </row>
    <row r="11">
      <c r="A11" s="0" t="inlineStr">
        <is>
          <t xml:space="preserve">by_day</t>
        </is>
      </c>
      <c r="B11" s="0" t="inlineStr">
        <is>
          <t xml:space="preserve">value</t>
        </is>
      </c>
      <c r="C11" s="0" t="inlineStr">
        <is>
          <t xml:space="preserve">line = n_days</t>
        </is>
      </c>
      <c r="D11" s="20" t="inlineStr">
        <is>
          <t xml:space="preserve">IF(day.evaluated = 1, COUNT(sn_excess_bps[day=first..this]), BLANK)</t>
        </is>
      </c>
      <c r="E11" s="0" t="inlineStr">
        <is>
          <t xml:space="preserve">ok</t>
        </is>
      </c>
    </row>
    <row r="12">
      <c r="A12" s="0" t="inlineStr">
        <is>
          <t xml:space="preserve">by_day</t>
        </is>
      </c>
      <c r="B12" s="0" t="inlineStr">
        <is>
          <t xml:space="preserve">value</t>
        </is>
      </c>
      <c r="C12" s="0" t="inlineStr">
        <is>
          <t xml:space="preserve">line = mean_bps</t>
        </is>
      </c>
      <c r="D12" s="20" t="inlineStr">
        <is>
          <t xml:space="preserve">IF(day.evaluated = 1, cum_bps / n_days, BLANK)</t>
        </is>
      </c>
      <c r="E12" s="0" t="inlineStr">
        <is>
          <t xml:space="preserve">ok</t>
        </is>
      </c>
    </row>
    <row r="13">
      <c r="A13" s="0" t="inlineStr">
        <is>
          <t xml:space="preserve">by_day</t>
        </is>
      </c>
      <c r="B13" s="0" t="inlineStr">
        <is>
          <t xml:space="preserve">value</t>
        </is>
      </c>
      <c r="C13" s="0" t="inlineStr">
        <is>
          <t xml:space="preserve">line = sq_bps</t>
        </is>
      </c>
      <c r="D13" s="20" t="inlineStr">
        <is>
          <t xml:space="preserve">IF(day.evaluated = 1, sn_excess_bps * sn_excess_bps, BLANK)</t>
        </is>
      </c>
      <c r="E13" s="0" t="inlineStr">
        <is>
          <t xml:space="preserve">ok</t>
        </is>
      </c>
    </row>
    <row r="14">
      <c r="A14" s="0" t="inlineStr">
        <is>
          <t xml:space="preserve">by_day</t>
        </is>
      </c>
      <c r="B14" s="0" t="inlineStr">
        <is>
          <t xml:space="preserve">value</t>
        </is>
      </c>
      <c r="C14" s="0" t="inlineStr">
        <is>
          <t xml:space="preserve">line = mean_sq</t>
        </is>
      </c>
      <c r="D14" s="20" t="inlineStr">
        <is>
          <t xml:space="preserve">IF(day.evaluated = 1, SUM(sq_bps[day=first..this]) / n_days, BLANK)</t>
        </is>
      </c>
      <c r="E14" s="0" t="inlineStr">
        <is>
          <t xml:space="preserve">ok</t>
        </is>
      </c>
    </row>
    <row r="15">
      <c r="A15" s="0" t="inlineStr">
        <is>
          <t xml:space="preserve">by_day</t>
        </is>
      </c>
      <c r="B15" s="0" t="inlineStr">
        <is>
          <t xml:space="preserve">value</t>
        </is>
      </c>
      <c r="C15" s="0" t="inlineStr">
        <is>
          <t xml:space="preserve">line = sd_bps</t>
        </is>
      </c>
      <c r="D15" s="20" t="inlineStr">
        <is>
          <t xml:space="preserve">IF(day.evaluated = 1, IF(mean_sq - mean_bps * mean_bps &gt; 0, SQRT(mean_sq - mean_bps * mean_bps), 0), BLANK)</t>
        </is>
      </c>
      <c r="E15" s="0" t="inlineStr">
        <is>
          <t xml:space="preserve">ok</t>
        </is>
      </c>
    </row>
    <row r="16">
      <c r="A16" s="0" t="inlineStr">
        <is>
          <t xml:space="preserve">by_day</t>
        </is>
      </c>
      <c r="B16" s="0" t="inlineStr">
        <is>
          <t xml:space="preserve">value</t>
        </is>
      </c>
      <c r="C16" s="0" t="inlineStr">
        <is>
          <t xml:space="preserve">line = t_stat</t>
        </is>
      </c>
      <c r="D16" s="20" t="inlineStr">
        <is>
          <t xml:space="preserve">IF(day.evaluated = 1, IF(n_days &gt; 1 and sd_bps &gt; 0, mean_bps / (sd_bps / SQRT(n_days)), BLANK), BLANK)</t>
        </is>
      </c>
      <c r="E16" s="0" t="inlineStr">
        <is>
          <t xml:space="preserve">ok</t>
        </is>
      </c>
    </row>
    <row r="17">
      <c r="A17" s="0" t="inlineStr">
        <is>
          <t xml:space="preserve">by_day</t>
        </is>
      </c>
      <c r="B17" s="0" t="inlineStr">
        <is>
          <t xml:space="preserve">value</t>
        </is>
      </c>
      <c r="C17" s="0" t="inlineStr">
        <is>
          <t xml:space="preserve">line = cum_pnl_usd</t>
        </is>
      </c>
      <c r="D17" s="20" t="inlineStr">
        <is>
          <t xml:space="preserve">IF(day.evaluated = 1, SUM(net_bps[day=first..this]) / 10000 * assumptions.notional_usd, BLANK)</t>
        </is>
      </c>
      <c r="E17" s="0" t="inlineStr">
        <is>
          <t xml:space="preserve">ok</t>
        </is>
      </c>
    </row>
    <row r="18">
      <c r="A18" s="0" t="inlineStr">
        <is>
          <t xml:space="preserve">by_day</t>
        </is>
      </c>
      <c r="B18" s="0" t="inlineStr">
        <is>
          <t xml:space="preserve">value</t>
        </is>
      </c>
      <c r="C18" s="0" t="inlineStr">
        <is>
          <t xml:space="preserve">line = proj_cum_bps</t>
        </is>
      </c>
      <c r="D18" s="20" t="inlineStr">
        <is>
          <t xml:space="preserve">IF(day.evaluated = 1, cum_bps, cum_bps[day=d20260922] + mean_bps[day=d20260922] * (day.idx - 1))</t>
        </is>
      </c>
      <c r="E18" s="0" t="inlineStr">
        <is>
          <t xml:space="preserve">ok</t>
        </is>
      </c>
    </row>
    <row r="19">
      <c r="A19" s="0" t="inlineStr">
        <is>
          <t xml:space="preserve">summary</t>
        </is>
      </c>
      <c r="B19" s="0" t="inlineStr">
        <is>
          <t xml:space="preserve">value</t>
        </is>
      </c>
      <c r="C19" s="0" t="inlineStr">
        <is>
          <t xml:space="preserve">line = n_days</t>
        </is>
      </c>
      <c r="D19" s="20" t="inlineStr">
        <is>
          <t xml:space="preserve">COUNT(daily.sn_excess_bps)</t>
        </is>
      </c>
      <c r="E19" s="0" t="inlineStr">
        <is>
          <t xml:space="preserve">ok</t>
        </is>
      </c>
    </row>
    <row r="20">
      <c r="A20" s="0" t="inlineStr">
        <is>
          <t xml:space="preserve">summary</t>
        </is>
      </c>
      <c r="B20" s="0" t="inlineStr">
        <is>
          <t xml:space="preserve">value</t>
        </is>
      </c>
      <c r="C20" s="0" t="inlineStr">
        <is>
          <t xml:space="preserve">line = mean_bps</t>
        </is>
      </c>
      <c r="D20" s="20" t="inlineStr">
        <is>
          <t xml:space="preserve">IF(n_days &gt; 0, AVG(daily.sn_excess_bps), BLANK)</t>
        </is>
      </c>
      <c r="E20" s="0" t="inlineStr">
        <is>
          <t xml:space="preserve">ok</t>
        </is>
      </c>
    </row>
    <row r="21">
      <c r="A21" s="0" t="inlineStr">
        <is>
          <t xml:space="preserve">summary</t>
        </is>
      </c>
      <c r="B21" s="0" t="inlineStr">
        <is>
          <t xml:space="preserve">value</t>
        </is>
      </c>
      <c r="C21" s="0" t="inlineStr">
        <is>
          <t xml:space="preserve">line = cum_bps</t>
        </is>
      </c>
      <c r="D21" s="20" t="inlineStr">
        <is>
          <t xml:space="preserve">IF(n_days &gt; 0, SUM(daily.sn_excess_bps), BLANK)</t>
        </is>
      </c>
      <c r="E21" s="0" t="inlineStr">
        <is>
          <t xml:space="preserve">ok</t>
        </is>
      </c>
    </row>
    <row r="22">
      <c r="A22" s="0" t="inlineStr">
        <is>
          <t xml:space="preserve">summary</t>
        </is>
      </c>
      <c r="B22" s="0" t="inlineStr">
        <is>
          <t xml:space="preserve">value</t>
        </is>
      </c>
      <c r="C22" s="0" t="inlineStr">
        <is>
          <t xml:space="preserve">line = net_bps</t>
        </is>
      </c>
      <c r="D22" s="20" t="inlineStr">
        <is>
          <t xml:space="preserve">IF(n_days &gt; 0, AVG(daily.excess_bps) - assumptions.round_trip_bps, BLANK)</t>
        </is>
      </c>
      <c r="E22" s="0" t="inlineStr">
        <is>
          <t xml:space="preserve">ok</t>
        </is>
      </c>
    </row>
    <row r="23">
      <c r="A23" s="0" t="inlineStr">
        <is>
          <t xml:space="preserve">summary</t>
        </is>
      </c>
      <c r="B23" s="0" t="inlineStr">
        <is>
          <t xml:space="preserve">value</t>
        </is>
      </c>
      <c r="C23" s="0" t="inlineStr">
        <is>
          <t xml:space="preserve">line = hit_rate</t>
        </is>
      </c>
      <c r="D23" s="20" t="inlineStr">
        <is>
          <t xml:space="preserve">IF(n_days &gt; 0, AVG(daily.hit_rate), BLANK)</t>
        </is>
      </c>
      <c r="E23" s="0" t="inlineStr">
        <is>
          <t xml:space="preserve">ok</t>
        </is>
      </c>
    </row>
    <row r="24">
      <c r="A24" s="0" t="inlineStr">
        <is>
          <t xml:space="preserve">summary</t>
        </is>
      </c>
      <c r="B24" s="0" t="inlineStr">
        <is>
          <t xml:space="preserve">value</t>
        </is>
      </c>
      <c r="C24" s="0" t="inlineStr">
        <is>
          <t xml:space="preserve">line = ic</t>
        </is>
      </c>
      <c r="D24" s="20" t="inlineStr">
        <is>
          <t xml:space="preserve">IF(n_days &gt; 0, AVG(daily.ic), BLANK)</t>
        </is>
      </c>
      <c r="E24" s="0" t="inlineStr">
        <is>
          <t xml:space="preserve">ok</t>
        </is>
      </c>
    </row>
    <row r="25">
      <c r="A25" s="0" t="inlineStr">
        <is>
          <t xml:space="preserve">summary</t>
        </is>
      </c>
      <c r="B25" s="0" t="inlineStr">
        <is>
          <t xml:space="preserve">value</t>
        </is>
      </c>
      <c r="C25" s="0" t="inlineStr">
        <is>
          <t xml:space="preserve">line = cc_bps</t>
        </is>
      </c>
      <c r="D25" s="20" t="inlineStr">
        <is>
          <t xml:space="preserve">IF(n_days &gt; 0, AVG(daily.cc_sn_bps), BLANK)</t>
        </is>
      </c>
      <c r="E25" s="0" t="inlineStr">
        <is>
          <t xml:space="preserve">ok</t>
        </is>
      </c>
    </row>
    <row r="26">
      <c r="A26" s="0" t="inlineStr">
        <is>
          <t xml:space="preserve">summary</t>
        </is>
      </c>
      <c r="B26" s="0" t="inlineStr">
        <is>
          <t xml:space="preserve">value</t>
        </is>
      </c>
      <c r="C26" s="0" t="inlineStr">
        <is>
          <t xml:space="preserve">line = mean_sq</t>
        </is>
      </c>
      <c r="D26" s="20" t="inlineStr">
        <is>
          <t xml:space="preserve">IF(n_days &gt; 0, AVG(daily.sq_bps), BLANK)</t>
        </is>
      </c>
      <c r="E26" s="0" t="inlineStr">
        <is>
          <t xml:space="preserve">ok</t>
        </is>
      </c>
    </row>
    <row r="27">
      <c r="A27" s="0" t="inlineStr">
        <is>
          <t xml:space="preserve">summary</t>
        </is>
      </c>
      <c r="B27" s="0" t="inlineStr">
        <is>
          <t xml:space="preserve">value</t>
        </is>
      </c>
      <c r="C27" s="0" t="inlineStr">
        <is>
          <t xml:space="preserve">line = sd_bps</t>
        </is>
      </c>
      <c r="D27" s="20" t="inlineStr">
        <is>
          <t xml:space="preserve">IF(n_days &gt; 0, IF(mean_sq - mean_bps * mean_bps &gt; 0, SQRT(mean_sq - mean_bps * mean_bps), 0), BLANK)</t>
        </is>
      </c>
      <c r="E27" s="0" t="inlineStr">
        <is>
          <t xml:space="preserve">ok</t>
        </is>
      </c>
    </row>
    <row r="28">
      <c r="A28" s="0" t="inlineStr">
        <is>
          <t xml:space="preserve">summary</t>
        </is>
      </c>
      <c r="B28" s="0" t="inlineStr">
        <is>
          <t xml:space="preserve">value</t>
        </is>
      </c>
      <c r="C28" s="0" t="inlineStr">
        <is>
          <t xml:space="preserve">line = t_stat</t>
        </is>
      </c>
      <c r="D28" s="20" t="inlineStr">
        <is>
          <t xml:space="preserve">IF(n_days &gt; 1 and sd_bps &gt; 0, mean_bps / (sd_bps / SQRT(n_days)), BLANK)</t>
        </is>
      </c>
      <c r="E28" s="0" t="inlineStr">
        <is>
          <t xml:space="preserve">ok</t>
        </is>
      </c>
    </row>
    <row r="29">
      <c r="A29" s="0" t="inlineStr">
        <is>
          <t xml:space="preserve">summary</t>
        </is>
      </c>
      <c r="B29" s="0" t="inlineStr">
        <is>
          <t xml:space="preserve">value</t>
        </is>
      </c>
      <c r="C29" s="0" t="inlineStr">
        <is>
          <t xml:space="preserve">line = random_mean</t>
        </is>
      </c>
      <c r="D29" s="20" t="inlineStr">
        <is>
          <t xml:space="preserve">IF(n_days &gt; 0, AVG(null_daily.random_avg_bps), BLANK)</t>
        </is>
      </c>
      <c r="E29" s="0" t="inlineStr">
        <is>
          <t xml:space="preserve">ok</t>
        </is>
      </c>
    </row>
    <row r="30">
      <c r="A30" s="0" t="inlineStr">
        <is>
          <t xml:space="preserve">summary</t>
        </is>
      </c>
      <c r="B30" s="0" t="inlineStr">
        <is>
          <t xml:space="preserve">value</t>
        </is>
      </c>
      <c r="C30" s="0" t="inlineStr">
        <is>
          <t xml:space="preserve">line = random_best</t>
        </is>
      </c>
      <c r="D30" s="20" t="inlineStr">
        <is>
          <t xml:space="preserve">IF(n_days &gt; 0, MAX(null_daily.random_best_bps), BLANK)</t>
        </is>
      </c>
      <c r="E30" s="0" t="inlineStr">
        <is>
          <t xml:space="preserve">ok</t>
        </is>
      </c>
    </row>
    <row r="31">
      <c r="A31" s="0" t="inlineStr">
        <is>
          <t xml:space="preserve">summary</t>
        </is>
      </c>
      <c r="B31" s="0" t="inlineStr">
        <is>
          <t xml:space="preserve">value</t>
        </is>
      </c>
      <c r="C31" s="0" t="inlineStr">
        <is>
          <t xml:space="preserve">line = days_to_threshold</t>
        </is>
      </c>
      <c r="D31" s="20" t="inlineStr">
        <is>
          <t xml:space="preserve">IF(n_days &gt; 1 and mean_bps &gt; 0 and sd_bps &gt; 0, POWER(assumptions.t_threshold * sd_bps / mean_bps, 2), BLANK)</t>
        </is>
      </c>
      <c r="E31" s="0" t="inlineStr">
        <is>
          <t xml:space="preserve">ok</t>
        </is>
      </c>
    </row>
    <row r="32">
      <c r="A32" s="0" t="inlineStr">
        <is>
          <t xml:space="preserve">summary</t>
        </is>
      </c>
      <c r="B32" s="0" t="inlineStr">
        <is>
          <t xml:space="preserve">value</t>
        </is>
      </c>
      <c r="C32" s="0" t="inlineStr">
        <is>
          <t xml:space="preserve">line = proj_horizon_bps</t>
        </is>
      </c>
      <c r="D32" s="20" t="inlineStr">
        <is>
          <t xml:space="preserve">IF(n_days &gt; 0, mean_bps * assumptions.horizon_days, BLANK)</t>
        </is>
      </c>
      <c r="E32" s="0" t="inlineStr">
        <is>
          <t xml:space="preserve">ok</t>
        </is>
      </c>
    </row>
    <row r="33">
      <c r="A33" s="0" t="inlineStr">
        <is>
          <t xml:space="preserve">summary</t>
        </is>
      </c>
      <c r="B33" s="0" t="inlineStr">
        <is>
          <t xml:space="preserve">value</t>
        </is>
      </c>
      <c r="C33" s="0" t="inlineStr">
        <is>
          <t xml:space="preserve">line = avg_scored</t>
        </is>
      </c>
      <c r="D33" s="20" t="inlineStr">
        <is>
          <t xml:space="preserve">IF(n_days &gt; 0, AVG(daily.n_scored), BLANK)</t>
        </is>
      </c>
      <c r="E33" s="0" t="inlineStr">
        <is>
          <t xml:space="preserve">ok</t>
        </is>
      </c>
    </row>
    <row r="34">
      <c r="A34" s="0" t="inlineStr">
        <is>
          <t xml:space="preserve">sector_mix</t>
        </is>
      </c>
      <c r="B34" s="0" t="inlineStr">
        <is>
          <t xml:space="preserve">value</t>
        </is>
      </c>
      <c r="C34" s="0" t="inlineStr">
        <is>
          <t xml:space="preserve">line = picks</t>
        </is>
      </c>
      <c r="D34" s="20" t="inlineStr">
        <is>
          <t xml:space="preserve">COUNT(picks.rank[sector=@sector])</t>
        </is>
      </c>
      <c r="E34" s="0" t="inlineStr">
        <is>
          <t xml:space="preserve">ok</t>
        </is>
      </c>
    </row>
    <row r="35">
      <c r="A35" s="0" t="inlineStr">
        <is>
          <t xml:space="preserve">sector_mix</t>
        </is>
      </c>
      <c r="B35" s="0" t="inlineStr">
        <is>
          <t xml:space="preserve">value</t>
        </is>
      </c>
      <c r="C35" s="0" t="inlineStr">
        <is>
          <t xml:space="preserve">line = avg_sn_excess_bps</t>
        </is>
      </c>
      <c r="D35" s="20" t="inlineStr">
        <is>
          <t xml:space="preserve">IF(COUNT(picks.sn_excess_bps[sector=@sector]) &gt; 0, AVG(picks.sn_excess_bps[sector=@sector]), BLANK)</t>
        </is>
      </c>
      <c r="E35" s="0" t="inlineStr">
        <is>
          <t xml:space="preserve">ok</t>
        </is>
      </c>
    </row>
    <row r="37">
      <c r="A37" s="3" t="inlineStr">
        <is>
          <t xml:space="preserve">Rules are what the model is made of; the cell formulas on the other sheets were compiled from them. Inputs are blue, formulas black.</t>
        </is>
      </c>
    </row>
  </sheetData>
</worksheet>
</file>

<file path=xl/worksheets/sheet17.xml><?xml version="1.0" encoding="utf-8"?>
<worksheet xmlns="http://schemas.openxmlformats.org/spreadsheetml/2006/main" xmlns:r="http://schemas.openxmlformats.org/officeDocument/2006/relationships">
  <cols>
    <col min="1" max="1" width="120" customWidth="1"/>
  </cols>
  <sheetData>
    <row r="1">
      <c r="A1" s="1" t="inlineStr">
        <is>
          <t xml:space="preserve">Cells that kept their computed value because the rule has no faithful Excel formula</t>
        </is>
      </c>
    </row>
    <row r="2">
      <c r="A2" s="0" t="inlineStr">
        <is>
          <t xml:space="preserve">by_day.value: "IF(day.evaluated = 1, IF(mean_sq - mean_bps * mean_bps &gt; 0, SQRT(mean_sq - mean_bps * mean_bps), 0), BLANK)" kept as values — SQRT() has no Excel form (100 cells)</t>
        </is>
      </c>
    </row>
    <row r="3">
      <c r="A3" s="0" t="inlineStr">
        <is>
          <t xml:space="preserve">by_day.value: "IF(day.evaluated = 1, IF(n_days &gt; 1 and sd_bps &gt; 0, mean_bps / (sd_bps / SQRT(n_days)), BLANK), BLANK)" kept as values — SQRT() has no Excel form (100 cells)</t>
        </is>
      </c>
    </row>
    <row r="4">
      <c r="A4" s="0" t="inlineStr">
        <is>
          <t xml:space="preserve">summary.value: "IF(n_days &gt; 0, IF(mean_sq - mean_bps * mean_bps &gt; 0, SQRT(mean_sq - mean_bps * mean_bps), 0), BLANK)" kept as values — SQRT() has no Excel form</t>
        </is>
      </c>
    </row>
    <row r="5">
      <c r="A5" s="0" t="inlineStr">
        <is>
          <t xml:space="preserve">summary.value: "IF(n_days &gt; 1 and sd_bps &gt; 0, mean_bps / (sd_bps / SQRT(n_days)), BLANK)" kept as values — SQRT() has no Excel form</t>
        </is>
      </c>
    </row>
    <row r="6">
      <c r="A6" s="0" t="inlineStr">
        <is>
          <t xml:space="preserve">sector_mix.value: "COUNT(picks.rank[sector=@sector])" kept as values — a path on a measure value (10 cells)</t>
        </is>
      </c>
    </row>
    <row r="7">
      <c r="A7" s="0" t="inlineStr">
        <is>
          <t xml:space="preserve">sector_mix.value: "IF(COUNT(picks.sn_excess_bps[sector=@sector]) &gt; 0, AVG(picks.sn_excess_bps[sector=@sector]), BLANK)" kept as values — a path on a measure value (10 cells)</t>
        </is>
      </c>
    </row>
  </sheetData>
</worksheet>
</file>

<file path=docProps/app.xml><?xml version="1.0" encoding="utf-8"?>
<Properties xmlns="http://schemas.openxmlformats.org/officeDocument/2006/extended-properties">
  <Application>Finicast finidb</Application>
</Properties>
</file>